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백업\(중요)회계\기획총무팀(20210601인수인계)\사업.예산\예산서공고\2025년도\본예산서\"/>
    </mc:Choice>
  </mc:AlternateContent>
  <bookViews>
    <workbookView xWindow="0" yWindow="0" windowWidth="28545" windowHeight="11700"/>
  </bookViews>
  <sheets>
    <sheet name="예산총칙" sheetId="1" r:id="rId1"/>
    <sheet name="예산총괄표" sheetId="2" r:id="rId2"/>
    <sheet name="복지관" sheetId="3" r:id="rId3"/>
  </sheets>
  <definedNames>
    <definedName name="_xlnm._FilterDatabase" localSheetId="2" hidden="1">복지관!$A$1:$W$98</definedName>
    <definedName name="_xlnm.Print_Area" localSheetId="2">복지관!$B$1:$W$362</definedName>
    <definedName name="_xlnm.Print_Area" localSheetId="1">예산총괄표!$A$1:$N$37</definedName>
    <definedName name="_xlnm.Print_Area" localSheetId="0">예산총칙!$A$1:$H$17</definedName>
    <definedName name="금액" localSheetId="2">#REF!</definedName>
    <definedName name="금액" localSheetId="1">#REF!</definedName>
    <definedName name="금액" localSheetId="0">#REF!</definedName>
    <definedName name="금액">#REF!</definedName>
    <definedName name="노인일자리" localSheetId="1">#REF!</definedName>
    <definedName name="노인일자리" localSheetId="0">#REF!</definedName>
    <definedName name="노인일자리">#REF!</definedName>
    <definedName name="복지관1" localSheetId="1">#REF!</definedName>
    <definedName name="복지관1">#REF!</definedName>
    <definedName name="ㅇㅇㅇㅇㅇㅇ" localSheetId="2">#REF!</definedName>
    <definedName name="ㅇㅇㅇㅇㅇㅇ" localSheetId="1">#REF!</definedName>
    <definedName name="ㅇㅇㅇㅇㅇㅇ" localSheetId="0">#REF!</definedName>
    <definedName name="ㅇㅇㅇㅇㅇㅇ">#REF!</definedName>
    <definedName name="지역" localSheetId="2">#REF!</definedName>
    <definedName name="지역" localSheetId="1">#REF!</definedName>
    <definedName name="지역" localSheetId="0">#REF!</definedName>
    <definedName name="지역">#REF!</definedName>
  </definedNames>
  <calcPr calcId="162913"/>
</workbook>
</file>

<file path=xl/calcChain.xml><?xml version="1.0" encoding="utf-8"?>
<calcChain xmlns="http://schemas.openxmlformats.org/spreadsheetml/2006/main">
  <c r="H103" i="3" l="1"/>
  <c r="U135" i="3"/>
  <c r="U151" i="3"/>
  <c r="U124" i="3"/>
  <c r="U277" i="3"/>
  <c r="U241" i="3"/>
  <c r="U219" i="3" l="1"/>
  <c r="U256" i="3" l="1"/>
  <c r="U218" i="3"/>
  <c r="U72" i="3"/>
  <c r="U71" i="3"/>
  <c r="U63" i="3"/>
  <c r="U70" i="3"/>
  <c r="U69" i="3"/>
  <c r="U67" i="3"/>
  <c r="U66" i="3"/>
  <c r="U65" i="3"/>
  <c r="H64" i="3" l="1"/>
  <c r="U318" i="3"/>
  <c r="U317" i="3"/>
  <c r="U293" i="3"/>
  <c r="U283" i="3"/>
  <c r="U282" i="3"/>
  <c r="U280" i="3"/>
  <c r="U274" i="3"/>
  <c r="U255" i="3"/>
  <c r="U254" i="3"/>
  <c r="U251" i="3"/>
  <c r="U250" i="3"/>
  <c r="U229" i="3"/>
  <c r="U228" i="3"/>
  <c r="U227" i="3"/>
  <c r="U226" i="3"/>
  <c r="U225" i="3"/>
  <c r="U230" i="3"/>
  <c r="U278" i="3"/>
  <c r="U320" i="3"/>
  <c r="U321" i="3"/>
  <c r="U294" i="3"/>
  <c r="U284" i="3"/>
  <c r="U242" i="3"/>
  <c r="U233" i="3"/>
  <c r="U236" i="3"/>
  <c r="U213" i="3"/>
  <c r="U206" i="3"/>
  <c r="U15" i="3" l="1"/>
  <c r="U54" i="3"/>
  <c r="U55" i="3"/>
  <c r="J53" i="3" l="1"/>
  <c r="E9" i="2"/>
  <c r="D9" i="2"/>
  <c r="U199" i="3" l="1"/>
  <c r="U235" i="3" l="1"/>
  <c r="U232" i="3"/>
  <c r="U224" i="3"/>
  <c r="U352" i="3" l="1"/>
  <c r="U351" i="3"/>
  <c r="U350" i="3"/>
  <c r="U349" i="3"/>
  <c r="U346" i="3"/>
  <c r="U343" i="3"/>
  <c r="U342" i="3"/>
  <c r="U341" i="3"/>
  <c r="U340" i="3"/>
  <c r="U339" i="3"/>
  <c r="U338" i="3"/>
  <c r="U337" i="3"/>
  <c r="U336" i="3"/>
  <c r="U335" i="3"/>
  <c r="U330" i="3"/>
  <c r="U329" i="3"/>
  <c r="U269" i="3"/>
  <c r="U268" i="3"/>
  <c r="U267" i="3"/>
  <c r="U266" i="3"/>
  <c r="U265" i="3"/>
  <c r="U264" i="3"/>
  <c r="U263" i="3"/>
  <c r="U262" i="3"/>
  <c r="U261" i="3"/>
  <c r="U260" i="3"/>
  <c r="U259" i="3"/>
  <c r="U258" i="3"/>
  <c r="U257" i="3"/>
  <c r="U216" i="3"/>
  <c r="U215" i="3"/>
  <c r="U214" i="3"/>
  <c r="U212" i="3"/>
  <c r="U211" i="3"/>
  <c r="J328" i="3" l="1"/>
  <c r="U295" i="3"/>
  <c r="U327" i="3"/>
  <c r="U326" i="3"/>
  <c r="U325" i="3"/>
  <c r="U324" i="3"/>
  <c r="U323" i="3"/>
  <c r="U322" i="3"/>
  <c r="U319" i="3"/>
  <c r="U315" i="3"/>
  <c r="U314" i="3"/>
  <c r="U313" i="3"/>
  <c r="U312" i="3"/>
  <c r="U310" i="3"/>
  <c r="U309" i="3"/>
  <c r="U308" i="3"/>
  <c r="U306" i="3"/>
  <c r="U305" i="3"/>
  <c r="U304" i="3"/>
  <c r="U303" i="3"/>
  <c r="U302" i="3"/>
  <c r="U301" i="3"/>
  <c r="U299" i="3"/>
  <c r="U298" i="3"/>
  <c r="U297" i="3"/>
  <c r="U292" i="3"/>
  <c r="U291" i="3"/>
  <c r="U290" i="3"/>
  <c r="U287" i="3"/>
  <c r="U286" i="3"/>
  <c r="U285" i="3"/>
  <c r="U281" i="3"/>
  <c r="U276" i="3"/>
  <c r="U275" i="3"/>
  <c r="U273" i="3"/>
  <c r="U271" i="3"/>
  <c r="U253" i="3"/>
  <c r="U252" i="3"/>
  <c r="U240" i="3"/>
  <c r="U239" i="3"/>
  <c r="U52" i="3"/>
  <c r="U51" i="3"/>
  <c r="U50" i="3"/>
  <c r="U49" i="3"/>
  <c r="U48" i="3"/>
  <c r="U46" i="3"/>
  <c r="U45" i="3"/>
  <c r="U43" i="3"/>
  <c r="U42" i="3"/>
  <c r="U41" i="3"/>
  <c r="U40" i="3"/>
  <c r="U39" i="3"/>
  <c r="U38" i="3"/>
  <c r="U36" i="3"/>
  <c r="U35" i="3"/>
  <c r="U34" i="3"/>
  <c r="U33" i="3"/>
  <c r="U32" i="3"/>
  <c r="U31" i="3"/>
  <c r="U29" i="3"/>
  <c r="U28" i="3"/>
  <c r="U27" i="3"/>
  <c r="U26" i="3"/>
  <c r="U25" i="3"/>
  <c r="U24" i="3"/>
  <c r="U23" i="3"/>
  <c r="U22" i="3"/>
  <c r="U21" i="3"/>
  <c r="U20" i="3"/>
  <c r="U18" i="3"/>
  <c r="U17" i="3"/>
  <c r="U16" i="3"/>
  <c r="U14" i="3"/>
  <c r="U13" i="3"/>
  <c r="U12" i="3"/>
  <c r="U11" i="3"/>
  <c r="U10" i="3"/>
  <c r="J243" i="3" l="1"/>
  <c r="J248" i="3"/>
  <c r="U248" i="3" s="1"/>
  <c r="J247" i="3"/>
  <c r="U247" i="3" s="1"/>
  <c r="J246" i="3"/>
  <c r="U246" i="3" s="1"/>
  <c r="J244" i="3"/>
  <c r="J37" i="3"/>
  <c r="U243" i="3"/>
  <c r="U244" i="3" l="1"/>
  <c r="J245" i="3" s="1"/>
  <c r="U245" i="3" s="1"/>
  <c r="U204" i="3"/>
  <c r="U165" i="3"/>
  <c r="U144" i="3"/>
  <c r="U143" i="3"/>
  <c r="U121" i="3" l="1"/>
  <c r="U362" i="3" l="1"/>
  <c r="H362" i="3" s="1"/>
  <c r="G362" i="3"/>
  <c r="G361" i="3" s="1"/>
  <c r="G360" i="3" s="1"/>
  <c r="F361" i="3"/>
  <c r="F360" i="3" s="1"/>
  <c r="E361" i="3"/>
  <c r="E360" i="3" s="1"/>
  <c r="U359" i="3"/>
  <c r="U358" i="3"/>
  <c r="U357" i="3"/>
  <c r="U356" i="3"/>
  <c r="U355" i="3"/>
  <c r="U354" i="3"/>
  <c r="U344" i="3"/>
  <c r="U333" i="3"/>
  <c r="G328" i="3"/>
  <c r="G270" i="3"/>
  <c r="G257" i="3"/>
  <c r="G237" i="3"/>
  <c r="G222" i="3"/>
  <c r="U221" i="3"/>
  <c r="U220" i="3"/>
  <c r="U217" i="3"/>
  <c r="G210" i="3"/>
  <c r="F209" i="3"/>
  <c r="F208" i="3" s="1"/>
  <c r="E209" i="3"/>
  <c r="E208" i="3" s="1"/>
  <c r="U207" i="3"/>
  <c r="U205" i="3"/>
  <c r="U203" i="3"/>
  <c r="U202" i="3"/>
  <c r="U201" i="3"/>
  <c r="U200" i="3"/>
  <c r="G200" i="3"/>
  <c r="U198" i="3"/>
  <c r="G198" i="3"/>
  <c r="U197" i="3"/>
  <c r="H197" i="3" s="1"/>
  <c r="G197" i="3"/>
  <c r="F196" i="3"/>
  <c r="F195" i="3" s="1"/>
  <c r="E196" i="3"/>
  <c r="E195" i="3" s="1"/>
  <c r="U194" i="3"/>
  <c r="U193" i="3"/>
  <c r="U191" i="3"/>
  <c r="U189" i="3"/>
  <c r="U188" i="3"/>
  <c r="U186" i="3"/>
  <c r="U185" i="3"/>
  <c r="G184" i="3"/>
  <c r="U183" i="3"/>
  <c r="U182" i="3"/>
  <c r="U181" i="3"/>
  <c r="G181" i="3"/>
  <c r="U180" i="3"/>
  <c r="U179" i="3"/>
  <c r="U178" i="3"/>
  <c r="U177" i="3"/>
  <c r="U176" i="3"/>
  <c r="U175" i="3"/>
  <c r="G175" i="3"/>
  <c r="U174" i="3"/>
  <c r="U173" i="3"/>
  <c r="U172" i="3"/>
  <c r="U171" i="3"/>
  <c r="U170" i="3"/>
  <c r="U169" i="3"/>
  <c r="U168" i="3"/>
  <c r="G168" i="3"/>
  <c r="U167" i="3"/>
  <c r="U166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G151" i="3"/>
  <c r="U150" i="3"/>
  <c r="U149" i="3"/>
  <c r="G149" i="3"/>
  <c r="F148" i="3"/>
  <c r="E148" i="3"/>
  <c r="U147" i="3"/>
  <c r="U146" i="3"/>
  <c r="U145" i="3"/>
  <c r="G145" i="3"/>
  <c r="U142" i="3"/>
  <c r="H142" i="3" s="1"/>
  <c r="G142" i="3"/>
  <c r="F141" i="3"/>
  <c r="E141" i="3"/>
  <c r="U140" i="3"/>
  <c r="H140" i="3" s="1"/>
  <c r="V140" i="3" s="1"/>
  <c r="W140" i="3" s="1"/>
  <c r="G140" i="3"/>
  <c r="G134" i="3"/>
  <c r="G132" i="3"/>
  <c r="U131" i="3"/>
  <c r="U130" i="3"/>
  <c r="U129" i="3"/>
  <c r="U128" i="3"/>
  <c r="U127" i="3"/>
  <c r="G125" i="3"/>
  <c r="U123" i="3"/>
  <c r="U122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G105" i="3"/>
  <c r="F104" i="3"/>
  <c r="E104" i="3"/>
  <c r="U98" i="3"/>
  <c r="U97" i="3"/>
  <c r="G97" i="3"/>
  <c r="U96" i="3"/>
  <c r="H96" i="3" s="1"/>
  <c r="V96" i="3" s="1"/>
  <c r="W96" i="3" s="1"/>
  <c r="G96" i="3"/>
  <c r="F95" i="3"/>
  <c r="F94" i="3" s="1"/>
  <c r="E95" i="3"/>
  <c r="E94" i="3" s="1"/>
  <c r="U93" i="3"/>
  <c r="U92" i="3"/>
  <c r="G92" i="3"/>
  <c r="U91" i="3"/>
  <c r="U90" i="3"/>
  <c r="U89" i="3"/>
  <c r="G89" i="3"/>
  <c r="F88" i="3"/>
  <c r="F87" i="3" s="1"/>
  <c r="E88" i="3"/>
  <c r="E87" i="3" s="1"/>
  <c r="U86" i="3"/>
  <c r="U85" i="3"/>
  <c r="U84" i="3"/>
  <c r="G84" i="3"/>
  <c r="U83" i="3"/>
  <c r="H83" i="3" s="1"/>
  <c r="G83" i="3"/>
  <c r="F82" i="3"/>
  <c r="F81" i="3" s="1"/>
  <c r="E82" i="3"/>
  <c r="E81" i="3" s="1"/>
  <c r="U80" i="3"/>
  <c r="U79" i="3"/>
  <c r="U78" i="3"/>
  <c r="G78" i="3"/>
  <c r="U77" i="3"/>
  <c r="U76" i="3"/>
  <c r="U75" i="3"/>
  <c r="G75" i="3"/>
  <c r="F74" i="3"/>
  <c r="F73" i="3" s="1"/>
  <c r="E74" i="3"/>
  <c r="E73" i="3" s="1"/>
  <c r="V64" i="3"/>
  <c r="W64" i="3" s="1"/>
  <c r="G64" i="3"/>
  <c r="U62" i="3"/>
  <c r="G61" i="3"/>
  <c r="U60" i="3"/>
  <c r="H60" i="3" s="1"/>
  <c r="G60" i="3"/>
  <c r="F59" i="3"/>
  <c r="F58" i="3" s="1"/>
  <c r="E59" i="3"/>
  <c r="E58" i="3" s="1"/>
  <c r="U57" i="3"/>
  <c r="U56" i="3"/>
  <c r="G8" i="3"/>
  <c r="G7" i="3" s="1"/>
  <c r="G6" i="3" s="1"/>
  <c r="F7" i="3"/>
  <c r="F6" i="3" s="1"/>
  <c r="E7" i="3"/>
  <c r="E6" i="3" s="1"/>
  <c r="M36" i="2"/>
  <c r="N36" i="2" s="1"/>
  <c r="L35" i="2"/>
  <c r="K35" i="2"/>
  <c r="M34" i="2"/>
  <c r="N34" i="2" s="1"/>
  <c r="M33" i="2"/>
  <c r="N33" i="2" s="1"/>
  <c r="M32" i="2"/>
  <c r="N32" i="2" s="1"/>
  <c r="M31" i="2"/>
  <c r="N31" i="2" s="1"/>
  <c r="M30" i="2"/>
  <c r="N30" i="2" s="1"/>
  <c r="M29" i="2"/>
  <c r="N29" i="2" s="1"/>
  <c r="L28" i="2"/>
  <c r="K28" i="2"/>
  <c r="M27" i="2"/>
  <c r="N27" i="2" s="1"/>
  <c r="M26" i="2"/>
  <c r="N26" i="2" s="1"/>
  <c r="L25" i="2"/>
  <c r="K25" i="2"/>
  <c r="M24" i="2"/>
  <c r="N24" i="2" s="1"/>
  <c r="M23" i="2"/>
  <c r="N23" i="2" s="1"/>
  <c r="F23" i="2"/>
  <c r="G23" i="2" s="1"/>
  <c r="M22" i="2"/>
  <c r="N22" i="2" s="1"/>
  <c r="F22" i="2"/>
  <c r="G22" i="2" s="1"/>
  <c r="M21" i="2"/>
  <c r="N21" i="2" s="1"/>
  <c r="E21" i="2"/>
  <c r="D21" i="2"/>
  <c r="M20" i="2"/>
  <c r="N20" i="2" s="1"/>
  <c r="F20" i="2"/>
  <c r="G20" i="2" s="1"/>
  <c r="M19" i="2"/>
  <c r="N19" i="2" s="1"/>
  <c r="F19" i="2"/>
  <c r="G19" i="2" s="1"/>
  <c r="L18" i="2"/>
  <c r="K18" i="2"/>
  <c r="E18" i="2"/>
  <c r="D18" i="2"/>
  <c r="M17" i="2"/>
  <c r="N17" i="2" s="1"/>
  <c r="F17" i="2"/>
  <c r="G17" i="2" s="1"/>
  <c r="M16" i="2"/>
  <c r="N16" i="2" s="1"/>
  <c r="F16" i="2"/>
  <c r="G16" i="2" s="1"/>
  <c r="L15" i="2"/>
  <c r="K15" i="2"/>
  <c r="E15" i="2"/>
  <c r="D15" i="2"/>
  <c r="M14" i="2"/>
  <c r="N14" i="2" s="1"/>
  <c r="F14" i="2"/>
  <c r="G14" i="2" s="1"/>
  <c r="M13" i="2"/>
  <c r="N13" i="2" s="1"/>
  <c r="F13" i="2"/>
  <c r="G13" i="2" s="1"/>
  <c r="M12" i="2"/>
  <c r="N12" i="2" s="1"/>
  <c r="E12" i="2"/>
  <c r="D12" i="2"/>
  <c r="M11" i="2"/>
  <c r="N11" i="2" s="1"/>
  <c r="F11" i="2"/>
  <c r="G11" i="2" s="1"/>
  <c r="M10" i="2"/>
  <c r="N10" i="2" s="1"/>
  <c r="F10" i="2"/>
  <c r="G10" i="2" s="1"/>
  <c r="L9" i="2"/>
  <c r="K9" i="2"/>
  <c r="F8" i="2"/>
  <c r="G8" i="2" s="1"/>
  <c r="G6" i="1"/>
  <c r="F6" i="1"/>
  <c r="E6" i="1"/>
  <c r="D6" i="1"/>
  <c r="C6" i="1"/>
  <c r="E103" i="3" l="1"/>
  <c r="E102" i="3" s="1"/>
  <c r="F103" i="3"/>
  <c r="F102" i="3" s="1"/>
  <c r="M28" i="2"/>
  <c r="N28" i="2" s="1"/>
  <c r="M18" i="2"/>
  <c r="N18" i="2" s="1"/>
  <c r="M9" i="2"/>
  <c r="N9" i="2" s="1"/>
  <c r="F21" i="2"/>
  <c r="G21" i="2" s="1"/>
  <c r="F18" i="2"/>
  <c r="G18" i="2" s="1"/>
  <c r="F12" i="2"/>
  <c r="G12" i="2" s="1"/>
  <c r="M35" i="2"/>
  <c r="N35" i="2" s="1"/>
  <c r="M25" i="2"/>
  <c r="N25" i="2" s="1"/>
  <c r="L8" i="2"/>
  <c r="L7" i="2" s="1"/>
  <c r="M15" i="2"/>
  <c r="N15" i="2" s="1"/>
  <c r="D7" i="2"/>
  <c r="B6" i="1"/>
  <c r="H198" i="3"/>
  <c r="V198" i="3" s="1"/>
  <c r="W198" i="3" s="1"/>
  <c r="H92" i="3"/>
  <c r="V92" i="3" s="1"/>
  <c r="W92" i="3" s="1"/>
  <c r="G74" i="3"/>
  <c r="G73" i="3" s="1"/>
  <c r="G82" i="3"/>
  <c r="G81" i="3" s="1"/>
  <c r="G88" i="3"/>
  <c r="G87" i="3" s="1"/>
  <c r="H145" i="3"/>
  <c r="H141" i="3" s="1"/>
  <c r="V141" i="3" s="1"/>
  <c r="W141" i="3" s="1"/>
  <c r="H84" i="3"/>
  <c r="V84" i="3" s="1"/>
  <c r="W84" i="3" s="1"/>
  <c r="G148" i="3"/>
  <c r="J8" i="3"/>
  <c r="J151" i="3" s="1"/>
  <c r="H210" i="3"/>
  <c r="V210" i="3" s="1"/>
  <c r="W210" i="3" s="1"/>
  <c r="G59" i="3"/>
  <c r="G58" i="3" s="1"/>
  <c r="H78" i="3"/>
  <c r="V78" i="3" s="1"/>
  <c r="W78" i="3" s="1"/>
  <c r="H257" i="3"/>
  <c r="V257" i="3" s="1"/>
  <c r="W257" i="3" s="1"/>
  <c r="F5" i="3"/>
  <c r="G104" i="3"/>
  <c r="H181" i="3"/>
  <c r="V181" i="3" s="1"/>
  <c r="W181" i="3" s="1"/>
  <c r="H184" i="3"/>
  <c r="V184" i="3" s="1"/>
  <c r="W184" i="3" s="1"/>
  <c r="H175" i="3"/>
  <c r="V175" i="3" s="1"/>
  <c r="W175" i="3" s="1"/>
  <c r="H125" i="3"/>
  <c r="V125" i="3" s="1"/>
  <c r="W125" i="3" s="1"/>
  <c r="V142" i="3"/>
  <c r="W142" i="3" s="1"/>
  <c r="J47" i="3"/>
  <c r="J270" i="3" s="1"/>
  <c r="H149" i="3"/>
  <c r="V149" i="3" s="1"/>
  <c r="W149" i="3" s="1"/>
  <c r="J316" i="3"/>
  <c r="J44" i="3"/>
  <c r="H75" i="3"/>
  <c r="V75" i="3" s="1"/>
  <c r="W75" i="3" s="1"/>
  <c r="G196" i="3"/>
  <c r="G195" i="3" s="1"/>
  <c r="J347" i="3"/>
  <c r="G209" i="3"/>
  <c r="G208" i="3" s="1"/>
  <c r="E5" i="3"/>
  <c r="H8" i="3"/>
  <c r="V8" i="3" s="1"/>
  <c r="W8" i="3" s="1"/>
  <c r="H89" i="3"/>
  <c r="V89" i="3" s="1"/>
  <c r="W89" i="3" s="1"/>
  <c r="H97" i="3"/>
  <c r="V97" i="3" s="1"/>
  <c r="W97" i="3" s="1"/>
  <c r="H200" i="3"/>
  <c r="V200" i="3" s="1"/>
  <c r="W200" i="3" s="1"/>
  <c r="H105" i="3"/>
  <c r="K8" i="2"/>
  <c r="K7" i="2" s="1"/>
  <c r="H61" i="3"/>
  <c r="V61" i="3" s="1"/>
  <c r="W61" i="3" s="1"/>
  <c r="F15" i="2"/>
  <c r="G15" i="2" s="1"/>
  <c r="V60" i="3"/>
  <c r="W60" i="3" s="1"/>
  <c r="J288" i="3"/>
  <c r="H328" i="3"/>
  <c r="V328" i="3" s="1"/>
  <c r="W328" i="3" s="1"/>
  <c r="J331" i="3"/>
  <c r="V83" i="3"/>
  <c r="W83" i="3" s="1"/>
  <c r="G95" i="3"/>
  <c r="G94" i="3" s="1"/>
  <c r="G141" i="3"/>
  <c r="E7" i="2"/>
  <c r="F9" i="2"/>
  <c r="G9" i="2" s="1"/>
  <c r="H168" i="3"/>
  <c r="V168" i="3" s="1"/>
  <c r="W168" i="3" s="1"/>
  <c r="V362" i="3"/>
  <c r="W362" i="3" s="1"/>
  <c r="H361" i="3"/>
  <c r="V105" i="3" l="1"/>
  <c r="W105" i="3" s="1"/>
  <c r="J133" i="3"/>
  <c r="U133" i="3" s="1"/>
  <c r="G103" i="3"/>
  <c r="G102" i="3" s="1"/>
  <c r="H270" i="3"/>
  <c r="V270" i="3" s="1"/>
  <c r="W270" i="3" s="1"/>
  <c r="F99" i="3"/>
  <c r="H151" i="3"/>
  <c r="V151" i="3" s="1"/>
  <c r="W151" i="3" s="1"/>
  <c r="H237" i="3"/>
  <c r="G5" i="3"/>
  <c r="H222" i="3"/>
  <c r="H82" i="3"/>
  <c r="H81" i="3" s="1"/>
  <c r="V81" i="3" s="1"/>
  <c r="W81" i="3" s="1"/>
  <c r="H196" i="3"/>
  <c r="V196" i="3" s="1"/>
  <c r="W196" i="3" s="1"/>
  <c r="H95" i="3"/>
  <c r="V95" i="3" s="1"/>
  <c r="W95" i="3" s="1"/>
  <c r="H7" i="3"/>
  <c r="H6" i="3" s="1"/>
  <c r="H74" i="3"/>
  <c r="V74" i="3" s="1"/>
  <c r="W74" i="3" s="1"/>
  <c r="H88" i="3"/>
  <c r="H87" i="3" s="1"/>
  <c r="V87" i="3" s="1"/>
  <c r="W87" i="3" s="1"/>
  <c r="M8" i="2"/>
  <c r="N8" i="2" s="1"/>
  <c r="L3" i="2"/>
  <c r="F7" i="2"/>
  <c r="G7" i="2" s="1"/>
  <c r="H59" i="3"/>
  <c r="H360" i="3"/>
  <c r="V360" i="3" s="1"/>
  <c r="W360" i="3" s="1"/>
  <c r="V361" i="3"/>
  <c r="W361" i="3" s="1"/>
  <c r="M7" i="2"/>
  <c r="N7" i="2" s="1"/>
  <c r="J135" i="3" l="1"/>
  <c r="H132" i="3"/>
  <c r="V132" i="3" s="1"/>
  <c r="W132" i="3" s="1"/>
  <c r="H94" i="3"/>
  <c r="V94" i="3" s="1"/>
  <c r="W94" i="3" s="1"/>
  <c r="H148" i="3"/>
  <c r="V148" i="3" s="1"/>
  <c r="W148" i="3" s="1"/>
  <c r="V82" i="3"/>
  <c r="W82" i="3" s="1"/>
  <c r="H209" i="3"/>
  <c r="H208" i="3" s="1"/>
  <c r="V7" i="3"/>
  <c r="W7" i="3" s="1"/>
  <c r="H195" i="3"/>
  <c r="V195" i="3" s="1"/>
  <c r="W195" i="3" s="1"/>
  <c r="V88" i="3"/>
  <c r="W88" i="3" s="1"/>
  <c r="H73" i="3"/>
  <c r="V73" i="3" s="1"/>
  <c r="W73" i="3" s="1"/>
  <c r="H58" i="3"/>
  <c r="V58" i="3" s="1"/>
  <c r="W58" i="3" s="1"/>
  <c r="V59" i="3"/>
  <c r="W59" i="3" s="1"/>
  <c r="V6" i="3"/>
  <c r="W6" i="3" s="1"/>
  <c r="J137" i="3" l="1"/>
  <c r="U137" i="3" s="1"/>
  <c r="J138" i="3"/>
  <c r="U138" i="3" s="1"/>
  <c r="J139" i="3"/>
  <c r="U139" i="3" s="1"/>
  <c r="V208" i="3"/>
  <c r="W208" i="3" s="1"/>
  <c r="V209" i="3"/>
  <c r="W209" i="3" s="1"/>
  <c r="H5" i="3"/>
  <c r="V5" i="3" s="1"/>
  <c r="W5" i="3" s="1"/>
  <c r="J136" i="3" l="1"/>
  <c r="U136" i="3" l="1"/>
  <c r="H134" i="3" s="1"/>
  <c r="H104" i="3" l="1"/>
  <c r="V134" i="3"/>
  <c r="W134" i="3" s="1"/>
  <c r="V104" i="3" l="1"/>
  <c r="W104" i="3" s="1"/>
  <c r="H102" i="3"/>
  <c r="V103" i="3" l="1"/>
  <c r="W103" i="3" s="1"/>
  <c r="H100" i="3" l="1"/>
  <c r="H99" i="3"/>
  <c r="V102" i="3"/>
  <c r="W102" i="3" s="1"/>
</calcChain>
</file>

<file path=xl/comments1.xml><?xml version="1.0" encoding="utf-8"?>
<comments xmlns="http://schemas.openxmlformats.org/spreadsheetml/2006/main">
  <authors>
    <author>HCCSC25</author>
  </authors>
  <commentList>
    <comment ref="U63" authorId="0" shapeId="0">
      <text>
        <r>
          <rPr>
            <b/>
            <sz val="9"/>
            <color indexed="81"/>
            <rFont val="Tahoma"/>
            <family val="2"/>
          </rPr>
          <t xml:space="preserve">HCCSC25:
</t>
        </r>
        <r>
          <rPr>
            <b/>
            <sz val="9"/>
            <color indexed="81"/>
            <rFont val="돋움"/>
            <family val="3"/>
            <charset val="129"/>
          </rPr>
          <t>보조금수입예정금액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맞춤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수정
</t>
        </r>
      </text>
    </comment>
  </commentList>
</comments>
</file>

<file path=xl/sharedStrings.xml><?xml version="1.0" encoding="utf-8"?>
<sst xmlns="http://schemas.openxmlformats.org/spreadsheetml/2006/main" count="1508" uniqueCount="480">
  <si>
    <t>제5조 예산확정 후 예산을 집행함에 있어 반기별 예산집행실적을  각 회계단위별로 반기 종료 후 15일</t>
  </si>
  <si>
    <t>제6조 각 회계단위별 목간전용은 이사장의 승인을 받아야 하고,  항간 및 관간 전용은 이사회의 승인을</t>
  </si>
  <si>
    <t>제3조 세입․세출의  집행은 본회 정관,  관계규정 및 이 총칙에 의한다.</t>
  </si>
  <si>
    <t>목</t>
  </si>
  <si>
    <t>관</t>
  </si>
  <si>
    <t>항</t>
  </si>
  <si>
    <t>천원</t>
  </si>
  <si>
    <t>a13</t>
  </si>
  <si>
    <t>%</t>
  </si>
  <si>
    <t>이월금</t>
  </si>
  <si>
    <t>a32</t>
  </si>
  <si>
    <t>잡수입</t>
  </si>
  <si>
    <t>인건비</t>
  </si>
  <si>
    <t>a37</t>
  </si>
  <si>
    <t>사무비</t>
  </si>
  <si>
    <t>b1</t>
  </si>
  <si>
    <t>회</t>
  </si>
  <si>
    <t>a25</t>
  </si>
  <si>
    <t>전입금</t>
  </si>
  <si>
    <t>a30</t>
  </si>
  <si>
    <t>a26</t>
  </si>
  <si>
    <t>a31</t>
  </si>
  <si>
    <t>a36</t>
  </si>
  <si>
    <t>a33</t>
  </si>
  <si>
    <t>a19</t>
  </si>
  <si>
    <t>명</t>
  </si>
  <si>
    <t>*</t>
  </si>
  <si>
    <t>b6</t>
  </si>
  <si>
    <t>.</t>
  </si>
  <si>
    <t>b2</t>
  </si>
  <si>
    <t>b10</t>
  </si>
  <si>
    <t>대</t>
  </si>
  <si>
    <t>b5</t>
  </si>
  <si>
    <t>b15</t>
  </si>
  <si>
    <t>b18</t>
  </si>
  <si>
    <t>출장비</t>
  </si>
  <si>
    <t>b7</t>
  </si>
  <si>
    <t>부</t>
  </si>
  <si>
    <t>b21</t>
  </si>
  <si>
    <t>유류대</t>
  </si>
  <si>
    <t>b86</t>
  </si>
  <si>
    <t>운영비</t>
  </si>
  <si>
    <t>b11</t>
  </si>
  <si>
    <t>사업비</t>
  </si>
  <si>
    <t>홍보비</t>
  </si>
  <si>
    <t>b14</t>
  </si>
  <si>
    <t>b4</t>
  </si>
  <si>
    <t>b16</t>
  </si>
  <si>
    <t>b20</t>
  </si>
  <si>
    <t>차량비</t>
  </si>
  <si>
    <t>여비</t>
  </si>
  <si>
    <t>회의비</t>
  </si>
  <si>
    <t>시설비</t>
  </si>
  <si>
    <t>b84</t>
  </si>
  <si>
    <t>b85</t>
  </si>
  <si>
    <t>제수당</t>
  </si>
  <si>
    <t>반환금</t>
  </si>
  <si>
    <t>예산액</t>
  </si>
  <si>
    <t>금액</t>
  </si>
  <si>
    <r>
      <rPr>
        <sz val="9"/>
        <color rgb="FF000000"/>
        <rFont val="맑은 고딕"/>
        <family val="3"/>
        <charset val="129"/>
      </rPr>
      <t>계</t>
    </r>
  </si>
  <si>
    <r>
      <rPr>
        <sz val="9"/>
        <color rgb="FF000000"/>
        <rFont val="맑은 고딕"/>
        <family val="3"/>
        <charset val="129"/>
      </rPr>
      <t>구분</t>
    </r>
  </si>
  <si>
    <t>세입</t>
  </si>
  <si>
    <t>세출</t>
  </si>
  <si>
    <t>비고</t>
  </si>
  <si>
    <t>급여</t>
  </si>
  <si>
    <t>월</t>
  </si>
  <si>
    <t>제7조 신규사업 추진은 별도로 이사회의 승인을 받아야 한다.</t>
  </si>
  <si>
    <t>제8조 기타 예산운영에 필요한 세부지침은 이사장이 따로 정한다.</t>
  </si>
  <si>
    <t>세                         입</t>
  </si>
  <si>
    <t>세                         출</t>
  </si>
  <si>
    <t>건물화재,상해,도시가스배상책임보험(보조금)</t>
  </si>
  <si>
    <t>산출기초</t>
  </si>
  <si>
    <t>세입합계</t>
  </si>
  <si>
    <t>12월예상액②</t>
  </si>
  <si>
    <t>증감③-①</t>
  </si>
  <si>
    <t>이용료수입</t>
  </si>
  <si>
    <t>사업수입</t>
  </si>
  <si>
    <t>잔액①-②</t>
  </si>
  <si>
    <t>▣ 세 입</t>
  </si>
  <si>
    <t>O 바우처</t>
  </si>
  <si>
    <t>실습지도비</t>
  </si>
  <si>
    <t>O 재활센터</t>
  </si>
  <si>
    <t>전년도이월금</t>
  </si>
  <si>
    <t>보조금수입</t>
  </si>
  <si>
    <t>지정후원금</t>
  </si>
  <si>
    <t>단체후원금</t>
  </si>
  <si>
    <t>예금이자</t>
  </si>
  <si>
    <t>법인전입금</t>
  </si>
  <si>
    <t>○ 기본급</t>
  </si>
  <si>
    <t>시도보조금</t>
  </si>
  <si>
    <t>시설대여료</t>
  </si>
  <si>
    <t>▣ 세 출</t>
  </si>
  <si>
    <t>결연후원금</t>
  </si>
  <si>
    <t>비지정후원금</t>
  </si>
  <si>
    <t>일반후원자모금</t>
  </si>
  <si>
    <t>바자회모금행사</t>
  </si>
  <si>
    <t>기타보조금</t>
  </si>
  <si>
    <t>후원금수입</t>
  </si>
  <si>
    <t>비품폐기수입등</t>
  </si>
  <si>
    <t>후원금이월금</t>
  </si>
  <si>
    <t>시군구보조금</t>
  </si>
  <si>
    <t>복지관운영비</t>
  </si>
  <si>
    <t>급여/기본급</t>
  </si>
  <si>
    <t>○ 제수당</t>
  </si>
  <si>
    <t>시간외근무수당</t>
  </si>
  <si>
    <t>기타잡수입</t>
  </si>
  <si>
    <t>건강보험부담금</t>
  </si>
  <si>
    <t>국민연금부담금</t>
  </si>
  <si>
    <t>고용보험부담금</t>
  </si>
  <si>
    <t>퇴직연금부담금</t>
  </si>
  <si>
    <t>세출합계</t>
  </si>
  <si>
    <t>제세공과금</t>
  </si>
  <si>
    <t>산재보험부담금</t>
  </si>
  <si>
    <t>방역소독비</t>
  </si>
  <si>
    <t>[ 워크샵]</t>
  </si>
  <si>
    <t>우편요금</t>
  </si>
  <si>
    <t>업무추진비</t>
  </si>
  <si>
    <t>환경개선부담금</t>
  </si>
  <si>
    <t>[ 기타]</t>
  </si>
  <si>
    <t>기타운영비</t>
  </si>
  <si>
    <t>재산조성비</t>
  </si>
  <si>
    <t>[홍보사업]</t>
  </si>
  <si>
    <t>시설장비유지비</t>
  </si>
  <si>
    <t xml:space="preserve"> 직원수련회</t>
  </si>
  <si>
    <t>복지사업비</t>
  </si>
  <si>
    <t xml:space="preserve">  수첩제작비</t>
  </si>
  <si>
    <t>기타후생경비</t>
  </si>
  <si>
    <t>자산취득비</t>
  </si>
  <si>
    <t>기관운영판공비</t>
  </si>
  <si>
    <t>기관운영비</t>
  </si>
  <si>
    <t>공공요금</t>
  </si>
  <si>
    <t>당일여비</t>
  </si>
  <si>
    <t xml:space="preserve"> 법정교육</t>
  </si>
  <si>
    <r>
      <rPr>
        <sz val="9"/>
        <color rgb="FF000000"/>
        <rFont val="맑은 고딕"/>
        <family val="3"/>
        <charset val="129"/>
      </rPr>
      <t>법인회계</t>
    </r>
  </si>
  <si>
    <t>[주민조직화]</t>
  </si>
  <si>
    <t>사례관리사업비</t>
  </si>
  <si>
    <t>O 급식서비스</t>
  </si>
  <si>
    <t>O 주민교육</t>
  </si>
  <si>
    <t>(단위:천원)</t>
  </si>
  <si>
    <t>거주시설회계</t>
  </si>
  <si>
    <r>
      <rPr>
        <sz val="9"/>
        <color rgb="FF000000"/>
        <rFont val="맑은 고딕"/>
        <family val="3"/>
        <charset val="129"/>
      </rPr>
      <t>이용시설회계</t>
    </r>
  </si>
  <si>
    <t>증감(②-①)</t>
  </si>
  <si>
    <r>
      <rPr>
        <sz val="9"/>
        <color rgb="FF000000"/>
        <rFont val="맑은 고딕"/>
        <family val="3"/>
        <charset val="129"/>
      </rPr>
      <t>수익사업회계</t>
    </r>
  </si>
  <si>
    <t>[교육문화]</t>
  </si>
  <si>
    <r>
      <rPr>
        <sz val="9"/>
        <color rgb="FF000000"/>
        <rFont val="맑은 고딕"/>
        <family val="3"/>
        <charset val="129"/>
      </rPr>
      <t>입양회계</t>
    </r>
  </si>
  <si>
    <t>수용비및수수료</t>
  </si>
  <si>
    <t>예비비및기타</t>
  </si>
  <si>
    <t>사회보험부담금</t>
  </si>
  <si>
    <t>비율(%)</t>
  </si>
  <si>
    <t>제4조 정부보조금 및 지정후원금 증가에 따른 세입,  긴급을 요하는 공과금,  각종 소송관련 비용 세출 예산은</t>
  </si>
  <si>
    <t>(단위 : 천원)</t>
  </si>
  <si>
    <t>O 성인프로그램</t>
  </si>
  <si>
    <t>O 아동프로그램</t>
  </si>
  <si>
    <t>O 어르신프로그램</t>
  </si>
  <si>
    <t>O 아동가족상담</t>
  </si>
  <si>
    <t>[일자리사업보조금]</t>
  </si>
  <si>
    <t>[사업비보조금]</t>
  </si>
  <si>
    <t>시ㆍ군ㆍ구보조금</t>
  </si>
  <si>
    <t>[운영비보조금]</t>
  </si>
  <si>
    <t>꿈과희망지원사업비</t>
  </si>
  <si>
    <t>꿈나무나눔실천교실</t>
  </si>
  <si>
    <t>국내결연허브사업비</t>
  </si>
  <si>
    <t>모금행사및사업후원금</t>
  </si>
  <si>
    <t>인건비, 업무추진비</t>
  </si>
  <si>
    <t>법인전입금(후원금)</t>
  </si>
  <si>
    <t>프로그램지정후원금</t>
  </si>
  <si>
    <t>신용카드포인트수령액등</t>
  </si>
  <si>
    <t>전년도이월금(후원금)</t>
  </si>
  <si>
    <t>기타예금이자수입</t>
  </si>
  <si>
    <t>○ 사회보험부담금</t>
  </si>
  <si>
    <t>운영위원회회의비</t>
  </si>
  <si>
    <t>사회보험 부담금</t>
  </si>
  <si>
    <t>인사위원회회의비</t>
  </si>
  <si>
    <t>장기요양보험부담금</t>
  </si>
  <si>
    <t>○ 퇴직연금부담금</t>
  </si>
  <si>
    <t>화장실용점보롤화장지</t>
  </si>
  <si>
    <t>사무기기유지보수료</t>
  </si>
  <si>
    <t>환경미화용물품구입</t>
  </si>
  <si>
    <t>음식물잔반처리비</t>
  </si>
  <si>
    <t>사무용품및소모품</t>
  </si>
  <si>
    <t>퇴직연금운용관리수수료</t>
  </si>
  <si>
    <t>운영위원회의식대등</t>
  </si>
  <si>
    <t>수용비 및 수수료</t>
  </si>
  <si>
    <t>도시가스요금(보조금)</t>
  </si>
  <si>
    <t>청소용역비(보조금)</t>
  </si>
  <si>
    <t>전기요금(보조금)</t>
  </si>
  <si>
    <t>종량제쓰레기봉투구입대</t>
  </si>
  <si>
    <t>상하수도요금(보조금)</t>
  </si>
  <si>
    <t>전화요금(보조금)</t>
  </si>
  <si>
    <t>자동차세(6대)</t>
  </si>
  <si>
    <t>신용보증보험가입</t>
  </si>
  <si>
    <t>사회복무요원간담회</t>
  </si>
  <si>
    <t xml:space="preserve"> 직무및역량강화교육</t>
  </si>
  <si>
    <t>차량수리비및소모품구입</t>
  </si>
  <si>
    <t>[사회복무요원관리]</t>
  </si>
  <si>
    <t>[직원교육훈련비]</t>
  </si>
  <si>
    <t>노인일자리사업비</t>
  </si>
  <si>
    <t>[장애아재활치료교육]</t>
  </si>
  <si>
    <t>사회심리재활사업비</t>
  </si>
  <si>
    <t>O 재활치료인건비</t>
  </si>
  <si>
    <t>서비스제공사업비</t>
  </si>
  <si>
    <t>O 재활치료운영관련</t>
  </si>
  <si>
    <t>[가족기능강화]</t>
  </si>
  <si>
    <t>[지역사회보호]</t>
  </si>
  <si>
    <t>O 가족기능보완사업</t>
  </si>
  <si>
    <t>O 정서지원서비스</t>
  </si>
  <si>
    <t>O 보건의료서비스</t>
  </si>
  <si>
    <t>O 경제적지원 서비스</t>
  </si>
  <si>
    <t>O 일상생활지원서비스</t>
  </si>
  <si>
    <t>지역조직화사업비</t>
  </si>
  <si>
    <t>O 주민복지증진사업</t>
  </si>
  <si>
    <t xml:space="preserve">  바자회진행및홍보비</t>
  </si>
  <si>
    <t>[복지네트워크구축]</t>
  </si>
  <si>
    <t>O 후원자개발.관리</t>
  </si>
  <si>
    <t>[자원개발및관리]</t>
  </si>
  <si>
    <t>O 주민조직화사업</t>
  </si>
  <si>
    <t>예비비 및 기타</t>
  </si>
  <si>
    <t>보조금및이자반납금</t>
  </si>
  <si>
    <t xml:space="preserve">  후원자관리운영비</t>
  </si>
  <si>
    <t xml:space="preserve">  후원자명절선물구입</t>
  </si>
  <si>
    <t>과장(18호봉)</t>
  </si>
  <si>
    <t>시.군.구보조금</t>
  </si>
  <si>
    <t>2023예산액①</t>
  </si>
  <si>
    <t>2024요구액③</t>
  </si>
  <si>
    <t>기타예금
이자수입</t>
  </si>
  <si>
    <t>법인전입금
(후원금)</t>
  </si>
  <si>
    <t>전기안전점검대행수수료(보조금)</t>
  </si>
  <si>
    <t>네트워크보안장치유지보수료(보조금)</t>
  </si>
  <si>
    <t>시설관리원(관리직3급-23호봉)</t>
  </si>
  <si>
    <t>창립기념일,포상,수상,퇴직등 기념품</t>
  </si>
  <si>
    <t>전산프로그램유지보수료(엔컴,더존)</t>
  </si>
  <si>
    <t xml:space="preserve">  '홀트하남후원회'간담회및운영비</t>
  </si>
  <si>
    <t>퇴직금 및 퇴직연금부담금</t>
  </si>
  <si>
    <t>각종수수료(증명서발급등)</t>
  </si>
  <si>
    <t>[교육문화프로그램수강료]</t>
  </si>
  <si>
    <t>인터넷전용선사용료(보조금)</t>
  </si>
  <si>
    <t>신용카드수수료(사업수입)</t>
  </si>
  <si>
    <t>정수기렌탈사용료(보조금)</t>
  </si>
  <si>
    <t>승강기유지보수료(보조금)</t>
  </si>
  <si>
    <t>시설물안전점검비(보조금)</t>
  </si>
  <si>
    <t xml:space="preserve"> 경기도사회복지관세미나참가비</t>
  </si>
  <si>
    <t>사회복무요원명절선물구입</t>
  </si>
  <si>
    <t>O 가정문제해결.치료사업</t>
  </si>
  <si>
    <t xml:space="preserve">  감사편지제작및발송비</t>
  </si>
  <si>
    <t xml:space="preserve">  후원금CMS이용수수료</t>
  </si>
  <si>
    <t xml:space="preserve">  후원금CMS중계수수료</t>
  </si>
  <si>
    <t>퇴직금및
퇴직연금부담금</t>
  </si>
  <si>
    <t>O 자원봉사자개발.관리</t>
  </si>
  <si>
    <t xml:space="preserve">  홀트패밀리#현판제작비</t>
  </si>
  <si>
    <t xml:space="preserve">       받아야 한다.</t>
  </si>
  <si>
    <t>전년도이월금
(후원금)</t>
  </si>
  <si>
    <t xml:space="preserve">       이사장의 승인을 얻어 우선 집행할 수 있다.</t>
  </si>
  <si>
    <t>천원</t>
    <phoneticPr fontId="18" type="noConversion"/>
  </si>
  <si>
    <t>명절휴가비(설,추석)</t>
    <phoneticPr fontId="18" type="noConversion"/>
  </si>
  <si>
    <t>직원위로회식대</t>
    <phoneticPr fontId="18" type="noConversion"/>
  </si>
  <si>
    <t>직원경조사비</t>
    <phoneticPr fontId="18" type="noConversion"/>
  </si>
  <si>
    <t>회</t>
    <phoneticPr fontId="18" type="noConversion"/>
  </si>
  <si>
    <t>[자부담 : 7,400천원]</t>
    <phoneticPr fontId="18" type="noConversion"/>
  </si>
  <si>
    <t>무인경비용역료(보조금)</t>
    <phoneticPr fontId="18" type="noConversion"/>
  </si>
  <si>
    <t>무인경비용역료(자부담)</t>
    <phoneticPr fontId="18" type="noConversion"/>
  </si>
  <si>
    <t>차량보험료(보조금)</t>
    <phoneticPr fontId="18" type="noConversion"/>
  </si>
  <si>
    <t>각종협회비</t>
    <phoneticPr fontId="18" type="noConversion"/>
  </si>
  <si>
    <t>승합차렌탈료(보조금)</t>
    <phoneticPr fontId="18" type="noConversion"/>
  </si>
  <si>
    <t>소방시설종합정밀점검수수료(보조금)</t>
    <phoneticPr fontId="18" type="noConversion"/>
  </si>
  <si>
    <t>소방시설작동기능검사비(보조금)</t>
    <phoneticPr fontId="18" type="noConversion"/>
  </si>
  <si>
    <t>도시가스정기검사수수료(보조금)</t>
    <phoneticPr fontId="18" type="noConversion"/>
  </si>
  <si>
    <t>승강기정밀점검(보조금)</t>
    <phoneticPr fontId="18" type="noConversion"/>
  </si>
  <si>
    <t>저수조및급수관정체수수질검사(보조금)</t>
    <phoneticPr fontId="18" type="noConversion"/>
  </si>
  <si>
    <t>성인피아노</t>
    <phoneticPr fontId="18" type="noConversion"/>
  </si>
  <si>
    <t>천원</t>
    <phoneticPr fontId="20" type="noConversion"/>
  </si>
  <si>
    <t>*</t>
    <phoneticPr fontId="20" type="noConversion"/>
  </si>
  <si>
    <t>월</t>
    <phoneticPr fontId="20" type="noConversion"/>
  </si>
  <si>
    <t>요가</t>
    <phoneticPr fontId="18" type="noConversion"/>
  </si>
  <si>
    <t>라인댄스</t>
    <phoneticPr fontId="18" type="noConversion"/>
  </si>
  <si>
    <t>마리의자수</t>
    <phoneticPr fontId="18" type="noConversion"/>
  </si>
  <si>
    <t>노래교실</t>
    <phoneticPr fontId="18" type="noConversion"/>
  </si>
  <si>
    <t>일러스트</t>
    <phoneticPr fontId="18" type="noConversion"/>
  </si>
  <si>
    <t>신규강좌</t>
    <phoneticPr fontId="18" type="noConversion"/>
  </si>
  <si>
    <t>아동미술</t>
    <phoneticPr fontId="18" type="noConversion"/>
  </si>
  <si>
    <t>아동피아노</t>
    <phoneticPr fontId="18" type="noConversion"/>
  </si>
  <si>
    <t>종이접기</t>
    <phoneticPr fontId="18" type="noConversion"/>
  </si>
  <si>
    <t>발레</t>
    <phoneticPr fontId="18" type="noConversion"/>
  </si>
  <si>
    <t>코딩&amp;로봇과학</t>
    <phoneticPr fontId="18" type="noConversion"/>
  </si>
  <si>
    <t>코딩자격증특강</t>
    <phoneticPr fontId="18" type="noConversion"/>
  </si>
  <si>
    <t>클레이&amp;쿠키</t>
    <phoneticPr fontId="18" type="noConversion"/>
  </si>
  <si>
    <t>체스&amp;바둑</t>
    <phoneticPr fontId="18" type="noConversion"/>
  </si>
  <si>
    <t>한국무용</t>
    <phoneticPr fontId="18" type="noConversion"/>
  </si>
  <si>
    <t>건강체조</t>
    <phoneticPr fontId="18" type="noConversion"/>
  </si>
  <si>
    <t>한문서예</t>
    <phoneticPr fontId="18" type="noConversion"/>
  </si>
  <si>
    <t>성인문해교육</t>
    <phoneticPr fontId="18" type="noConversion"/>
  </si>
  <si>
    <t>심리검사</t>
    <phoneticPr fontId="18" type="noConversion"/>
  </si>
  <si>
    <t>놀이치료</t>
    <phoneticPr fontId="18" type="noConversion"/>
  </si>
  <si>
    <t>미술치료</t>
    <phoneticPr fontId="18" type="noConversion"/>
  </si>
  <si>
    <t>언어치료</t>
    <phoneticPr fontId="18" type="noConversion"/>
  </si>
  <si>
    <t>인지학습</t>
    <phoneticPr fontId="18" type="noConversion"/>
  </si>
  <si>
    <t>특수체육</t>
    <phoneticPr fontId="18" type="noConversion"/>
  </si>
  <si>
    <t>우리아이심리지원</t>
    <phoneticPr fontId="18" type="noConversion"/>
  </si>
  <si>
    <t>치료방과후서비스</t>
    <phoneticPr fontId="18" type="noConversion"/>
  </si>
  <si>
    <t>성인문해교육지원비</t>
    <phoneticPr fontId="18" type="noConversion"/>
  </si>
  <si>
    <t>회</t>
    <phoneticPr fontId="20" type="noConversion"/>
  </si>
  <si>
    <t>같이혼밥</t>
    <phoneticPr fontId="18" type="noConversion"/>
  </si>
  <si>
    <t>재가노인식사지원</t>
    <phoneticPr fontId="18" type="noConversion"/>
  </si>
  <si>
    <t>일</t>
    <phoneticPr fontId="20" type="noConversion"/>
  </si>
  <si>
    <t>명</t>
    <phoneticPr fontId="20" type="noConversion"/>
  </si>
  <si>
    <t>재활치료교육사업비</t>
    <phoneticPr fontId="18" type="noConversion"/>
  </si>
  <si>
    <t>*</t>
    <phoneticPr fontId="18" type="noConversion"/>
  </si>
  <si>
    <t>명</t>
    <phoneticPr fontId="18" type="noConversion"/>
  </si>
  <si>
    <t xml:space="preserve">  제수당</t>
    <phoneticPr fontId="20" type="noConversion"/>
  </si>
  <si>
    <t xml:space="preserve">  퇴직연금부담금</t>
    <phoneticPr fontId="20" type="noConversion"/>
  </si>
  <si>
    <t xml:space="preserve">  건강보험부담금</t>
    <phoneticPr fontId="20" type="noConversion"/>
  </si>
  <si>
    <t xml:space="preserve">  장기요양보험부담금 </t>
    <phoneticPr fontId="20" type="noConversion"/>
  </si>
  <si>
    <t xml:space="preserve">  고용보험부담금</t>
    <phoneticPr fontId="20" type="noConversion"/>
  </si>
  <si>
    <t xml:space="preserve">  신용카드수수료</t>
    <phoneticPr fontId="18" type="noConversion"/>
  </si>
  <si>
    <t xml:space="preserve">  퇴직연금운용수수료</t>
    <phoneticPr fontId="18" type="noConversion"/>
  </si>
  <si>
    <t xml:space="preserve">  사무용기기렌탈비</t>
    <phoneticPr fontId="18" type="noConversion"/>
  </si>
  <si>
    <t xml:space="preserve">  교육비및간담회</t>
    <phoneticPr fontId="18" type="noConversion"/>
  </si>
  <si>
    <t xml:space="preserve">  재활치료강사료</t>
    <phoneticPr fontId="20" type="noConversion"/>
  </si>
  <si>
    <t xml:space="preserve">  재활치료강사료(특수체육)</t>
    <phoneticPr fontId="20" type="noConversion"/>
  </si>
  <si>
    <t xml:space="preserve">  재활치료운영비</t>
    <phoneticPr fontId="20" type="noConversion"/>
  </si>
  <si>
    <t xml:space="preserve">  가족문화체험행사</t>
    <phoneticPr fontId="20" type="noConversion"/>
  </si>
  <si>
    <t xml:space="preserve">  부모교육사업</t>
    <phoneticPr fontId="20" type="noConversion"/>
  </si>
  <si>
    <t xml:space="preserve">  오늘은노는날</t>
    <phoneticPr fontId="20" type="noConversion"/>
  </si>
  <si>
    <t xml:space="preserve">  다시그린지구(지정후원)</t>
    <phoneticPr fontId="18" type="noConversion"/>
  </si>
  <si>
    <t xml:space="preserve">  아동가족상담강사료</t>
    <phoneticPr fontId="20" type="noConversion"/>
  </si>
  <si>
    <t xml:space="preserve">  아동가족상담운영비</t>
    <phoneticPr fontId="20" type="noConversion"/>
  </si>
  <si>
    <t xml:space="preserve">  우리아이심리지원강사료</t>
    <phoneticPr fontId="20" type="noConversion"/>
  </si>
  <si>
    <t xml:space="preserve">  치료방과후서비스강사료</t>
    <phoneticPr fontId="20" type="noConversion"/>
  </si>
  <si>
    <t xml:space="preserve">  치료기자재구입비</t>
    <phoneticPr fontId="20" type="noConversion"/>
  </si>
  <si>
    <t xml:space="preserve">  바우처신용카드단말기사용료</t>
    <phoneticPr fontId="20" type="noConversion"/>
  </si>
  <si>
    <t xml:space="preserve">  문자발송비</t>
    <phoneticPr fontId="20" type="noConversion"/>
  </si>
  <si>
    <t xml:space="preserve">  강사상해보험가입비</t>
    <phoneticPr fontId="20" type="noConversion"/>
  </si>
  <si>
    <t xml:space="preserve">  재가노인식사배달</t>
    <phoneticPr fontId="18" type="noConversion"/>
  </si>
  <si>
    <t xml:space="preserve">  이웃이음</t>
    <phoneticPr fontId="18" type="noConversion"/>
  </si>
  <si>
    <t xml:space="preserve">  조리사 인건비</t>
    <phoneticPr fontId="21" type="noConversion"/>
  </si>
  <si>
    <t xml:space="preserve">  조리사 퇴직연금</t>
    <phoneticPr fontId="21" type="noConversion"/>
  </si>
  <si>
    <t xml:space="preserve">  기능성음료제공</t>
    <phoneticPr fontId="20" type="noConversion"/>
  </si>
  <si>
    <t xml:space="preserve">  진료 및 치료비 지원(물리치료 등)</t>
    <phoneticPr fontId="20" type="noConversion"/>
  </si>
  <si>
    <t xml:space="preserve">  보장구수리 및 지원</t>
    <phoneticPr fontId="20" type="noConversion"/>
  </si>
  <si>
    <t xml:space="preserve">  결연후원금(지정)</t>
    <phoneticPr fontId="20" type="noConversion"/>
  </si>
  <si>
    <t xml:space="preserve">  특별후원(지정)</t>
    <phoneticPr fontId="18" type="noConversion"/>
  </si>
  <si>
    <t xml:space="preserve">  KBS강태원복지재단(지정)</t>
    <phoneticPr fontId="20" type="noConversion"/>
  </si>
  <si>
    <t xml:space="preserve">  취약계층백미지원(지정)</t>
    <phoneticPr fontId="20" type="noConversion"/>
  </si>
  <si>
    <t xml:space="preserve">  연탄지원사업</t>
    <phoneticPr fontId="18" type="noConversion"/>
  </si>
  <si>
    <t xml:space="preserve">  민관협력지원사업(지정)</t>
    <phoneticPr fontId="20" type="noConversion"/>
  </si>
  <si>
    <t xml:space="preserve">  이미용서비스</t>
    <phoneticPr fontId="20" type="noConversion"/>
  </si>
  <si>
    <t xml:space="preserve">  집수리, 소모품 구입, 해충방지 등</t>
    <phoneticPr fontId="18" type="noConversion"/>
  </si>
  <si>
    <t xml:space="preserve">  독거노인 신문지원서비스</t>
    <phoneticPr fontId="18" type="noConversion"/>
  </si>
  <si>
    <t xml:space="preserve">  지역사회보호 안부전화</t>
    <phoneticPr fontId="20" type="noConversion"/>
  </si>
  <si>
    <t xml:space="preserve">  생일케이크 지원</t>
    <phoneticPr fontId="20" type="noConversion"/>
  </si>
  <si>
    <t xml:space="preserve">  명절선물지원</t>
    <phoneticPr fontId="20" type="noConversion"/>
  </si>
  <si>
    <t xml:space="preserve">  성인문해교육강사료(보조금)</t>
    <phoneticPr fontId="20" type="noConversion"/>
  </si>
  <si>
    <t xml:space="preserve">  프로그램이용료단말기</t>
    <phoneticPr fontId="20" type="noConversion"/>
  </si>
  <si>
    <t xml:space="preserve">  프로그램운영비(물품구입,수리등)</t>
    <phoneticPr fontId="20" type="noConversion"/>
  </si>
  <si>
    <t xml:space="preserve">  프로그램 홍보지</t>
    <phoneticPr fontId="18" type="noConversion"/>
  </si>
  <si>
    <t xml:space="preserve">  강사명절선물</t>
    <phoneticPr fontId="18" type="noConversion"/>
  </si>
  <si>
    <t xml:space="preserve">  피아노조율비</t>
    <phoneticPr fontId="20" type="noConversion"/>
  </si>
  <si>
    <t xml:space="preserve">  식당기자재수리및구입비</t>
    <phoneticPr fontId="21" type="noConversion"/>
  </si>
  <si>
    <t xml:space="preserve">  소식지발행비</t>
    <phoneticPr fontId="20" type="noConversion"/>
  </si>
  <si>
    <t xml:space="preserve">  소식지발송비</t>
    <phoneticPr fontId="20" type="noConversion"/>
  </si>
  <si>
    <t xml:space="preserve">  홍보물품제작비</t>
    <phoneticPr fontId="20" type="noConversion"/>
  </si>
  <si>
    <t xml:space="preserve">  SNS운영비및홍보문자발송비</t>
    <phoneticPr fontId="18" type="noConversion"/>
  </si>
  <si>
    <t xml:space="preserve">  외부행사홍보부스운영비</t>
    <phoneticPr fontId="20" type="noConversion"/>
  </si>
  <si>
    <t>국내결연허브사업비(전입금)</t>
    <phoneticPr fontId="18" type="noConversion"/>
  </si>
  <si>
    <t>꿈과희망지원사업비(전입금)</t>
    <phoneticPr fontId="20" type="noConversion"/>
  </si>
  <si>
    <t>꿈과희망지원사업비(자부담)</t>
    <phoneticPr fontId="20" type="noConversion"/>
  </si>
  <si>
    <t>월드비전 꿈꾸는아이들 꿈디자이너사업비</t>
    <phoneticPr fontId="21" type="noConversion"/>
  </si>
  <si>
    <t>외부자원연계(지정)</t>
    <phoneticPr fontId="20" type="noConversion"/>
  </si>
  <si>
    <t>긴급지원비</t>
    <phoneticPr fontId="20" type="noConversion"/>
  </si>
  <si>
    <t xml:space="preserve">사례개입비(멘토활동,진단비,상담비등) </t>
    <phoneticPr fontId="20" type="noConversion"/>
  </si>
  <si>
    <t>통합사례관리운영비및회의비</t>
    <phoneticPr fontId="20" type="noConversion"/>
  </si>
  <si>
    <t>외부수퍼바이저자문비</t>
    <phoneticPr fontId="20" type="noConversion"/>
  </si>
  <si>
    <t>하남먹거리</t>
    <phoneticPr fontId="21" type="noConversion"/>
  </si>
  <si>
    <t>천원</t>
    <phoneticPr fontId="21" type="noConversion"/>
  </si>
  <si>
    <t>*</t>
    <phoneticPr fontId="21" type="noConversion"/>
  </si>
  <si>
    <t>회</t>
    <phoneticPr fontId="21" type="noConversion"/>
  </si>
  <si>
    <t>사람과 사람 사이를 잇다'사이사이'</t>
    <phoneticPr fontId="21" type="noConversion"/>
  </si>
  <si>
    <t xml:space="preserve">  실습지도</t>
    <phoneticPr fontId="20" type="noConversion"/>
  </si>
  <si>
    <t xml:space="preserve">  지역주민 욕구조사</t>
    <phoneticPr fontId="20" type="noConversion"/>
  </si>
  <si>
    <t xml:space="preserve">  응답하라 2030! 청년서포터즈</t>
    <phoneticPr fontId="20" type="noConversion"/>
  </si>
  <si>
    <t xml:space="preserve">  주민동아리</t>
    <phoneticPr fontId="20" type="noConversion"/>
  </si>
  <si>
    <t xml:space="preserve">  따뜻함을나누는봉사단'따봉'</t>
    <phoneticPr fontId="20" type="noConversion"/>
  </si>
  <si>
    <t xml:space="preserve">  내가여는스마트세상</t>
    <phoneticPr fontId="18" type="noConversion"/>
  </si>
  <si>
    <t xml:space="preserve">  폐현수막재활용프로젝트보따리봉사단</t>
    <phoneticPr fontId="18" type="noConversion"/>
  </si>
  <si>
    <t xml:space="preserve">  조직화 자문 및 네트워크 회의비 </t>
    <phoneticPr fontId="21" type="noConversion"/>
  </si>
  <si>
    <t xml:space="preserve">  꿈나무나눔실천교실(전입금)</t>
    <phoneticPr fontId="20" type="noConversion"/>
  </si>
  <si>
    <t xml:space="preserve">  자원봉사자명절선물구입</t>
    <phoneticPr fontId="18" type="noConversion"/>
  </si>
  <si>
    <t>O 노인일자리전담요원인건비</t>
    <phoneticPr fontId="20" type="noConversion"/>
  </si>
  <si>
    <t xml:space="preserve">  국민연금부담금</t>
    <phoneticPr fontId="20" type="noConversion"/>
  </si>
  <si>
    <t>O 공공형</t>
    <phoneticPr fontId="20" type="noConversion"/>
  </si>
  <si>
    <t>O 사회서비스형</t>
    <phoneticPr fontId="20" type="noConversion"/>
  </si>
  <si>
    <t>제1조 2024년도 세입․세출  예산 총액은 다음과 같다.</t>
    <phoneticPr fontId="18" type="noConversion"/>
  </si>
  <si>
    <t>2024예산액①</t>
    <phoneticPr fontId="18" type="noConversion"/>
  </si>
  <si>
    <t>2025요구액③</t>
    <phoneticPr fontId="18" type="noConversion"/>
  </si>
  <si>
    <t>2025년 세입.세출 명세서</t>
    <phoneticPr fontId="18" type="noConversion"/>
  </si>
  <si>
    <t>미술</t>
    <phoneticPr fontId="18" type="noConversion"/>
  </si>
  <si>
    <t>독서논술</t>
    <phoneticPr fontId="18" type="noConversion"/>
  </si>
  <si>
    <t>건강라인댄스</t>
    <phoneticPr fontId="21" type="noConversion"/>
  </si>
  <si>
    <t>지현 라인댄스</t>
    <phoneticPr fontId="18" type="noConversion"/>
  </si>
  <si>
    <t>O 아동방학프로그램</t>
    <phoneticPr fontId="18" type="noConversion"/>
  </si>
  <si>
    <t>겨울방학</t>
    <phoneticPr fontId="18" type="noConversion"/>
  </si>
  <si>
    <t>여름방학</t>
    <phoneticPr fontId="18" type="noConversion"/>
  </si>
  <si>
    <t>사회활동지원사업(공익형)</t>
  </si>
  <si>
    <t>노인일자리인건비(전담요원)</t>
  </si>
  <si>
    <t>노인일자리(사회서비스형)</t>
  </si>
  <si>
    <t>장애인평생학습도시</t>
    <phoneticPr fontId="18" type="noConversion"/>
  </si>
  <si>
    <t>사회복지사(2호봉)</t>
    <phoneticPr fontId="18" type="noConversion"/>
  </si>
  <si>
    <t>사회복지사(4호봉)</t>
    <phoneticPr fontId="18" type="noConversion"/>
  </si>
  <si>
    <t>임금인상(1.7%)</t>
    <phoneticPr fontId="18" type="noConversion"/>
  </si>
  <si>
    <t>시설유지보수비(보조금)</t>
    <phoneticPr fontId="18" type="noConversion"/>
  </si>
  <si>
    <t>시설유지보수비(자부담)</t>
    <phoneticPr fontId="18" type="noConversion"/>
  </si>
  <si>
    <t xml:space="preserve">  온라인 이벤트</t>
    <phoneticPr fontId="18" type="noConversion"/>
  </si>
  <si>
    <t xml:space="preserve">  디자인 플랫폼 연간 라이선스</t>
    <phoneticPr fontId="18" type="noConversion"/>
  </si>
  <si>
    <t xml:space="preserve">  급여</t>
  </si>
  <si>
    <t xml:space="preserve">  퇴직연금부담금</t>
  </si>
  <si>
    <t xml:space="preserve">  건강보험부담금</t>
  </si>
  <si>
    <t xml:space="preserve">  장기요양보험부담금 </t>
  </si>
  <si>
    <t xml:space="preserve">  국민연금부담금</t>
  </si>
  <si>
    <t xml:space="preserve">  고용보험부담금</t>
  </si>
  <si>
    <t xml:space="preserve">  산재보험부담금</t>
  </si>
  <si>
    <t xml:space="preserve">  사회활동지원사업참여자활동비</t>
  </si>
  <si>
    <t xml:space="preserve">  사회활동지원사업부대경비</t>
  </si>
  <si>
    <t xml:space="preserve">  노인일자리사업참여자인건비</t>
  </si>
  <si>
    <t xml:space="preserve">  노인일자리사업부대경비</t>
  </si>
  <si>
    <t xml:space="preserve">  사회복지사(생활임금)</t>
    <phoneticPr fontId="20" type="noConversion"/>
  </si>
  <si>
    <t xml:space="preserve">  치료사 급여(8호봉)</t>
    <phoneticPr fontId="20" type="noConversion"/>
  </si>
  <si>
    <t xml:space="preserve">  산재보험부담금</t>
    <phoneticPr fontId="18" type="noConversion"/>
  </si>
  <si>
    <t>힐링캠프</t>
    <phoneticPr fontId="20" type="noConversion"/>
  </si>
  <si>
    <t xml:space="preserve">  아동방학프로그램 강사료</t>
    <phoneticPr fontId="18" type="noConversion"/>
  </si>
  <si>
    <t xml:space="preserve">  중년 남성 1인 가구 지원 집밥셰프</t>
    <phoneticPr fontId="18" type="noConversion"/>
  </si>
  <si>
    <t xml:space="preserve">  청장년 1인 가구 지원 같이혼밥</t>
    <phoneticPr fontId="18" type="noConversion"/>
  </si>
  <si>
    <t xml:space="preserve">  조리사 사회보험</t>
    <phoneticPr fontId="21" type="noConversion"/>
  </si>
  <si>
    <t xml:space="preserve">  어르신 지원(고스톱 프로젝트, 노리터 등)</t>
    <phoneticPr fontId="20" type="noConversion"/>
  </si>
  <si>
    <t xml:space="preserve">  교육문화강사료(아동,성인)</t>
    <phoneticPr fontId="20" type="noConversion"/>
  </si>
  <si>
    <t xml:space="preserve">  교육문화강사료(어르신)</t>
    <phoneticPr fontId="18" type="noConversion"/>
  </si>
  <si>
    <t xml:space="preserve">  성인문해교육강사료(자부담)</t>
    <phoneticPr fontId="20" type="noConversion"/>
  </si>
  <si>
    <t xml:space="preserve">  장애인평생학습도시(보조금)</t>
    <phoneticPr fontId="18" type="noConversion"/>
  </si>
  <si>
    <t xml:space="preserve">  하남주민을 잇다 '행동'</t>
    <phoneticPr fontId="18" type="noConversion"/>
  </si>
  <si>
    <t xml:space="preserve">   하남시민 행복축제(다잇다, 축제, 어린이날)</t>
    <phoneticPr fontId="20" type="noConversion"/>
  </si>
  <si>
    <t xml:space="preserve">  노년소풍</t>
    <phoneticPr fontId="18" type="noConversion"/>
  </si>
  <si>
    <t xml:space="preserve">  청소년 자원봉사학교</t>
    <phoneticPr fontId="20" type="noConversion"/>
  </si>
  <si>
    <t xml:space="preserve">  자원봉사단 대표 간담회</t>
    <phoneticPr fontId="20" type="noConversion"/>
  </si>
  <si>
    <t>[보조금 :1,024,660천원][자부담 : 16,395천원]</t>
    <phoneticPr fontId="18" type="noConversion"/>
  </si>
  <si>
    <t xml:space="preserve">  영상제작등</t>
    <phoneticPr fontId="18" type="noConversion"/>
  </si>
  <si>
    <t>업무용 컴퓨터 구입</t>
    <phoneticPr fontId="18" type="noConversion"/>
  </si>
  <si>
    <t>천원</t>
    <phoneticPr fontId="18" type="noConversion"/>
  </si>
  <si>
    <t>*</t>
    <phoneticPr fontId="18" type="noConversion"/>
  </si>
  <si>
    <t>대</t>
    <phoneticPr fontId="18" type="noConversion"/>
  </si>
  <si>
    <t>[보조금 : 163,340천원 / 자부담 : 59,077천원]</t>
    <phoneticPr fontId="18" type="noConversion"/>
  </si>
  <si>
    <t>[노인일자리및사회활동지원사업]</t>
    <phoneticPr fontId="20" type="noConversion"/>
  </si>
  <si>
    <t xml:space="preserve">  홈페이지유지보수료</t>
  </si>
  <si>
    <t xml:space="preserve">  사업계획서및 보고서 발간비</t>
    <phoneticPr fontId="18" type="noConversion"/>
  </si>
  <si>
    <t>[보조금 : 2,566,075천원][지정 : 130,000천원][자부담 610,913천원]</t>
    <phoneticPr fontId="18" type="noConversion"/>
  </si>
  <si>
    <t>[보조금 : 14,314천원 / 자부담 : 40,000천원]</t>
    <phoneticPr fontId="18" type="noConversion"/>
  </si>
  <si>
    <t>관장(31호봉)</t>
    <phoneticPr fontId="18" type="noConversion"/>
  </si>
  <si>
    <t>부장(22호봉)</t>
    <phoneticPr fontId="18" type="noConversion"/>
  </si>
  <si>
    <t>과장(24호봉)</t>
    <phoneticPr fontId="18" type="noConversion"/>
  </si>
  <si>
    <t>선임사회복지사(16호봉)</t>
    <phoneticPr fontId="18" type="noConversion"/>
  </si>
  <si>
    <t>선임사회복지사(15호봉)</t>
    <phoneticPr fontId="18" type="noConversion"/>
  </si>
  <si>
    <t>선임사회복지사(14호봉)</t>
    <phoneticPr fontId="18" type="noConversion"/>
  </si>
  <si>
    <t>선임사회복지사(7호봉)</t>
    <phoneticPr fontId="18" type="noConversion"/>
  </si>
  <si>
    <t>선임사회복지사(8호봉)</t>
    <phoneticPr fontId="18" type="noConversion"/>
  </si>
  <si>
    <t>선임사회복지사(12호봉)</t>
    <phoneticPr fontId="18" type="noConversion"/>
  </si>
  <si>
    <t>선임사회복지사(9호봉)</t>
    <phoneticPr fontId="18" type="noConversion"/>
  </si>
  <si>
    <t>사회복지사(7호봉)</t>
    <phoneticPr fontId="18" type="noConversion"/>
  </si>
  <si>
    <t>언어치료사(의료직3급-19호봉)</t>
    <phoneticPr fontId="18" type="noConversion"/>
  </si>
  <si>
    <t>관장</t>
    <phoneticPr fontId="18" type="noConversion"/>
  </si>
  <si>
    <t>부장</t>
    <phoneticPr fontId="18" type="noConversion"/>
  </si>
  <si>
    <t>[파견수당]</t>
    <phoneticPr fontId="18" type="noConversion"/>
  </si>
  <si>
    <t>가족수당</t>
    <phoneticPr fontId="18" type="noConversion"/>
  </si>
  <si>
    <t>회</t>
    <phoneticPr fontId="18" type="noConversion"/>
  </si>
  <si>
    <t xml:space="preserve">  임금인상(3%)</t>
    <phoneticPr fontId="20" type="noConversion"/>
  </si>
  <si>
    <t>사례관리대상자명절선물구입비</t>
    <phoneticPr fontId="18" type="noConversion"/>
  </si>
  <si>
    <t xml:space="preserve">  이용자인권교육</t>
    <phoneticPr fontId="20" type="noConversion"/>
  </si>
  <si>
    <r>
      <t xml:space="preserve">  후원자</t>
    </r>
    <r>
      <rPr>
        <sz val="10"/>
        <color theme="1"/>
        <rFont val="맑은 고딕"/>
        <family val="3"/>
        <charset val="129"/>
      </rPr>
      <t>∙</t>
    </r>
    <r>
      <rPr>
        <sz val="10"/>
        <color theme="1"/>
        <rFont val="맑은 고딕"/>
        <family val="3"/>
        <charset val="129"/>
        <scheme val="minor"/>
      </rPr>
      <t>자원봉사자감사행사</t>
    </r>
    <phoneticPr fontId="18" type="noConversion"/>
  </si>
  <si>
    <t>제2조 2025년도 세입,세출  예산의 세부내역은 「회계단위별  명세서」와  같다.</t>
    <phoneticPr fontId="18" type="noConversion"/>
  </si>
  <si>
    <t xml:space="preserve">       이내에 경영기획본부(예산회계팀)로  제출하여야 한다.</t>
    <phoneticPr fontId="18" type="noConversion"/>
  </si>
  <si>
    <t>[하남시종합사회복지관] 2025년도 세입.세출 명세서 총괄표</t>
    <phoneticPr fontId="18" type="noConversion"/>
  </si>
  <si>
    <t>2024년도①</t>
    <phoneticPr fontId="18" type="noConversion"/>
  </si>
  <si>
    <t>2025년도②</t>
    <phoneticPr fontId="18" type="noConversion"/>
  </si>
  <si>
    <t>2025년도 예산총칙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</si>
</sst>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176" formatCode="#,##0_ "/>
    <numFmt numFmtId="177" formatCode="#,##0.0"/>
    <numFmt numFmtId="178" formatCode="#,##0;[Red]&quot;△&quot;#,##0"/>
    <numFmt numFmtId="179" formatCode="#,##0_);\(#,##0\)"/>
    <numFmt numFmtId="180" formatCode="#,##0.000;[Red]&quot;△&quot;#,##0.000"/>
    <numFmt numFmtId="181" formatCode="0.0%"/>
    <numFmt numFmtId="182" formatCode="#,##0.00;[Red]&quot;△&quot;#,##0.00"/>
    <numFmt numFmtId="183" formatCode="#,##0;#,##0"/>
    <numFmt numFmtId="184" formatCode="#,##0;&quot;△&quot;#,##0"/>
    <numFmt numFmtId="185" formatCode="#,##0.0;&quot;△&quot;#,##0.0"/>
  </numFmts>
  <fonts count="33" x14ac:knownFonts="1">
    <font>
      <sz val="11"/>
      <color rgb="FF000000"/>
      <name val="맑은 고딕"/>
    </font>
    <font>
      <sz val="10"/>
      <color rgb="FF000000"/>
      <name val="Times New Roman"/>
      <family val="1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00B05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rgb="FF7F7F7F"/>
      </left>
      <right style="thin">
        <color rgb="FF7F7F7F"/>
      </right>
      <top style="medium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medium">
        <color rgb="FF7F7F7F"/>
      </top>
      <bottom style="thin">
        <color rgb="FF7F7F7F"/>
      </bottom>
      <diagonal/>
    </border>
    <border>
      <left style="thin">
        <color rgb="FF7F7F7F"/>
      </left>
      <right/>
      <top style="medium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rgb="FF7F7F7F"/>
      </right>
      <top style="medium">
        <color rgb="FF7F7F7F"/>
      </top>
      <bottom style="thin">
        <color rgb="FF7F7F7F"/>
      </bottom>
      <diagonal/>
    </border>
    <border>
      <left style="medium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medium">
        <color rgb="FF7F7F7F"/>
      </right>
      <top style="thin">
        <color rgb="FF7F7F7F"/>
      </top>
      <bottom/>
      <diagonal/>
    </border>
    <border>
      <left style="medium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medium">
        <color rgb="FF7F7F7F"/>
      </left>
      <right style="thin">
        <color rgb="FF7F7F7F"/>
      </right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medium">
        <color rgb="FF7F7F7F"/>
      </right>
      <top/>
      <bottom/>
      <diagonal/>
    </border>
    <border>
      <left style="medium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medium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808080"/>
      </right>
      <top style="thin">
        <color rgb="FF7F7F7F"/>
      </top>
      <bottom/>
      <diagonal/>
    </border>
    <border>
      <left style="thin">
        <color rgb="FF808080"/>
      </left>
      <right style="thin">
        <color rgb="FF7F7F7F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thin">
        <color rgb="FF7F7F7F"/>
      </left>
      <right style="medium">
        <color rgb="FF7F7F7F"/>
      </right>
      <top/>
      <bottom style="thin">
        <color rgb="FF7F7F7F"/>
      </bottom>
      <diagonal/>
    </border>
    <border>
      <left style="medium">
        <color rgb="FF7F7F7F"/>
      </left>
      <right style="thin">
        <color rgb="FF7F7F7F"/>
      </right>
      <top/>
      <bottom style="medium">
        <color rgb="FF7F7F7F"/>
      </bottom>
      <diagonal/>
    </border>
    <border>
      <left style="thin">
        <color rgb="FF7F7F7F"/>
      </left>
      <right style="thin">
        <color rgb="FF7F7F7F"/>
      </right>
      <top/>
      <bottom style="medium">
        <color rgb="FF7F7F7F"/>
      </bottom>
      <diagonal/>
    </border>
    <border>
      <left style="thin">
        <color rgb="FF7F7F7F"/>
      </left>
      <right/>
      <top/>
      <bottom style="medium">
        <color rgb="FF7F7F7F"/>
      </bottom>
      <diagonal/>
    </border>
    <border>
      <left/>
      <right/>
      <top/>
      <bottom style="medium">
        <color rgb="FF7F7F7F"/>
      </bottom>
      <diagonal/>
    </border>
    <border>
      <left style="thin">
        <color rgb="FF7F7F7F"/>
      </left>
      <right style="medium">
        <color rgb="FF7F7F7F"/>
      </right>
      <top/>
      <bottom style="medium">
        <color rgb="FF7F7F7F"/>
      </bottom>
      <diagonal/>
    </border>
    <border>
      <left/>
      <right/>
      <top style="thin">
        <color rgb="FF808080"/>
      </top>
      <bottom/>
      <diagonal/>
    </border>
    <border>
      <left style="thin">
        <color rgb="FF808080"/>
      </left>
      <right style="thin">
        <color rgb="FF7F7F7F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rgb="FF7F7F7F"/>
      </bottom>
      <diagonal/>
    </border>
    <border>
      <left style="thin">
        <color rgb="FF7F7F7F"/>
      </left>
      <right/>
      <top style="thin">
        <color rgb="FF7F7F7F"/>
      </top>
      <bottom style="medium">
        <color rgb="FF7F7F7F"/>
      </bottom>
      <diagonal/>
    </border>
    <border>
      <left/>
      <right/>
      <top style="thin">
        <color rgb="FF7F7F7F"/>
      </top>
      <bottom style="medium">
        <color rgb="FF7F7F7F"/>
      </bottom>
      <diagonal/>
    </border>
    <border>
      <left/>
      <right style="thin">
        <color rgb="FF7F7F7F"/>
      </right>
      <top style="thin">
        <color rgb="FF7F7F7F"/>
      </top>
      <bottom style="medium">
        <color rgb="FF7F7F7F"/>
      </bottom>
      <diagonal/>
    </border>
    <border>
      <left style="thin">
        <color rgb="FF7F7F7F"/>
      </left>
      <right style="medium">
        <color rgb="FF7F7F7F"/>
      </right>
      <top style="thin">
        <color rgb="FF7F7F7F"/>
      </top>
      <bottom style="medium">
        <color rgb="FF7F7F7F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medium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thin">
        <color rgb="FF808080"/>
      </top>
      <bottom style="medium">
        <color rgb="FF80808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7F7F7F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indexed="64"/>
      </bottom>
      <diagonal/>
    </border>
    <border>
      <left style="thin">
        <color rgb="FF7F7F7F"/>
      </left>
      <right style="medium">
        <color rgb="FF7F7F7F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7F7F7F"/>
      </top>
      <bottom style="thin">
        <color rgb="FF7F7F7F"/>
      </bottom>
      <diagonal/>
    </border>
    <border>
      <left/>
      <right style="thin">
        <color rgb="FF7F7F7F"/>
      </right>
      <top style="medium">
        <color rgb="FF7F7F7F"/>
      </top>
      <bottom style="thin">
        <color rgb="FF7F7F7F"/>
      </bottom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indexed="23"/>
      </left>
      <right style="thin">
        <color theme="1" tint="0.499984740745262"/>
      </right>
      <top/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rgb="FF7F7F7F"/>
      </bottom>
      <diagonal/>
    </border>
    <border>
      <left style="thin">
        <color theme="1" tint="0.499984740745262"/>
      </left>
      <right style="thin">
        <color rgb="FF7F7F7F"/>
      </right>
      <top/>
      <bottom style="thin">
        <color rgb="FF7F7F7F"/>
      </bottom>
      <diagonal/>
    </border>
  </borders>
  <cellStyleXfs count="6">
    <xf numFmtId="0" fontId="0" fillId="0" borderId="0">
      <alignment vertical="center"/>
    </xf>
    <xf numFmtId="0" fontId="17" fillId="0" borderId="0">
      <alignment vertical="center"/>
    </xf>
    <xf numFmtId="41" fontId="17" fillId="0" borderId="0">
      <alignment vertical="center"/>
    </xf>
    <xf numFmtId="9" fontId="17" fillId="0" borderId="0">
      <alignment vertical="center"/>
    </xf>
    <xf numFmtId="0" fontId="1" fillId="0" borderId="0"/>
    <xf numFmtId="41" fontId="17" fillId="0" borderId="0">
      <alignment vertical="center"/>
    </xf>
  </cellStyleXfs>
  <cellXfs count="599">
    <xf numFmtId="0" fontId="0" fillId="0" borderId="0" xfId="0" applyNumberFormat="1">
      <alignment vertical="center"/>
    </xf>
    <xf numFmtId="0" fontId="2" fillId="0" borderId="0" xfId="1" applyNumberFormat="1" applyFont="1" applyFill="1">
      <alignment vertical="center"/>
    </xf>
    <xf numFmtId="0" fontId="3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Border="1" applyAlignment="1">
      <alignment horizontal="right" vertical="center" shrinkToFit="1"/>
    </xf>
    <xf numFmtId="0" fontId="2" fillId="0" borderId="0" xfId="1" applyNumberFormat="1" applyFont="1" applyFill="1" applyBorder="1" applyAlignment="1">
      <alignment horizontal="left" vertical="center" shrinkToFit="1"/>
    </xf>
    <xf numFmtId="0" fontId="2" fillId="0" borderId="0" xfId="1" applyNumberFormat="1" applyFont="1" applyFill="1" applyBorder="1" applyAlignment="1">
      <alignment horizontal="center" vertical="center" shrinkToFit="1"/>
    </xf>
    <xf numFmtId="0" fontId="2" fillId="0" borderId="0" xfId="1" applyNumberFormat="1" applyFont="1" applyFill="1" applyBorder="1" applyAlignment="1">
      <alignment vertical="center" shrinkToFit="1"/>
    </xf>
    <xf numFmtId="176" fontId="2" fillId="0" borderId="0" xfId="1" applyNumberFormat="1" applyFont="1" applyFill="1" applyAlignment="1">
      <alignment horizontal="right" vertical="center" shrinkToFit="1"/>
    </xf>
    <xf numFmtId="3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horizontal="center" vertical="center"/>
    </xf>
    <xf numFmtId="0" fontId="6" fillId="2" borderId="1" xfId="0" applyNumberFormat="1" applyFont="1" applyFill="1" applyBorder="1" applyAlignment="1">
      <alignment horizontal="left" vertical="center"/>
    </xf>
    <xf numFmtId="0" fontId="6" fillId="2" borderId="2" xfId="0" applyNumberFormat="1" applyFont="1" applyFill="1" applyBorder="1" applyAlignment="1">
      <alignment horizontal="left" vertical="center"/>
    </xf>
    <xf numFmtId="176" fontId="7" fillId="2" borderId="3" xfId="0" applyNumberFormat="1" applyFont="1" applyFill="1" applyBorder="1" applyAlignment="1">
      <alignment horizontal="center" vertical="center" shrinkToFit="1"/>
    </xf>
    <xf numFmtId="176" fontId="6" fillId="2" borderId="3" xfId="0" applyNumberFormat="1" applyFont="1" applyFill="1" applyBorder="1" applyAlignment="1">
      <alignment horizontal="center" vertical="center" shrinkToFit="1"/>
    </xf>
    <xf numFmtId="0" fontId="6" fillId="2" borderId="3" xfId="0" applyNumberFormat="1" applyFont="1" applyFill="1" applyBorder="1" applyAlignment="1">
      <alignment horizontal="center" vertical="center" shrinkToFit="1"/>
    </xf>
    <xf numFmtId="0" fontId="6" fillId="2" borderId="4" xfId="0" applyNumberFormat="1" applyFont="1" applyFill="1" applyBorder="1" applyAlignment="1">
      <alignment horizontal="center" vertical="center" shrinkToFit="1"/>
    </xf>
    <xf numFmtId="0" fontId="6" fillId="0" borderId="5" xfId="1" applyNumberFormat="1" applyFont="1" applyFill="1" applyBorder="1" applyAlignment="1">
      <alignment horizontal="left" vertical="center"/>
    </xf>
    <xf numFmtId="0" fontId="6" fillId="0" borderId="6" xfId="1" applyNumberFormat="1" applyFont="1" applyFill="1" applyBorder="1" applyAlignment="1">
      <alignment horizontal="left" vertical="center"/>
    </xf>
    <xf numFmtId="176" fontId="6" fillId="0" borderId="6" xfId="1" applyNumberFormat="1" applyFont="1" applyFill="1" applyBorder="1" applyAlignment="1">
      <alignment horizontal="right" vertical="center" shrinkToFit="1"/>
    </xf>
    <xf numFmtId="3" fontId="6" fillId="0" borderId="7" xfId="1" applyNumberFormat="1" applyFont="1" applyFill="1" applyBorder="1" applyAlignment="1">
      <alignment horizontal="center" vertical="center" shrinkToFit="1"/>
    </xf>
    <xf numFmtId="3" fontId="6" fillId="0" borderId="7" xfId="1" applyNumberFormat="1" applyFont="1" applyFill="1" applyBorder="1" applyAlignment="1">
      <alignment horizontal="right" vertical="center" shrinkToFit="1"/>
    </xf>
    <xf numFmtId="3" fontId="6" fillId="0" borderId="7" xfId="1" applyNumberFormat="1" applyFont="1" applyFill="1" applyBorder="1" applyAlignment="1">
      <alignment vertical="center" shrinkToFit="1"/>
    </xf>
    <xf numFmtId="3" fontId="6" fillId="0" borderId="8" xfId="1" applyNumberFormat="1" applyFont="1" applyFill="1" applyBorder="1" applyAlignment="1">
      <alignment horizontal="center" vertical="center" shrinkToFit="1"/>
    </xf>
    <xf numFmtId="3" fontId="6" fillId="0" borderId="6" xfId="1" applyNumberFormat="1" applyFont="1" applyFill="1" applyBorder="1" applyAlignment="1">
      <alignment horizontal="right" vertical="center" shrinkToFit="1"/>
    </xf>
    <xf numFmtId="3" fontId="2" fillId="0" borderId="9" xfId="1" applyNumberFormat="1" applyFont="1" applyFill="1" applyBorder="1" applyAlignment="1">
      <alignment horizontal="right" vertical="center"/>
    </xf>
    <xf numFmtId="177" fontId="2" fillId="0" borderId="10" xfId="2" applyNumberFormat="1" applyFont="1" applyFill="1" applyBorder="1" applyAlignment="1">
      <alignment horizontal="center" vertical="center" wrapText="1"/>
    </xf>
    <xf numFmtId="0" fontId="2" fillId="0" borderId="11" xfId="1" applyNumberFormat="1" applyFont="1" applyFill="1" applyBorder="1" applyAlignment="1">
      <alignment horizontal="left" vertical="center"/>
    </xf>
    <xf numFmtId="0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12" xfId="1" applyNumberFormat="1" applyFont="1" applyFill="1" applyBorder="1" applyAlignment="1">
      <alignment horizontal="right" vertical="center"/>
    </xf>
    <xf numFmtId="3" fontId="2" fillId="0" borderId="14" xfId="1" applyNumberFormat="1" applyFont="1" applyFill="1" applyBorder="1" applyAlignment="1">
      <alignment vertical="center" shrinkToFit="1"/>
    </xf>
    <xf numFmtId="3" fontId="2" fillId="0" borderId="14" xfId="1" applyNumberFormat="1" applyFont="1" applyFill="1" applyBorder="1" applyAlignment="1">
      <alignment horizontal="right" vertical="center" shrinkToFit="1"/>
    </xf>
    <xf numFmtId="3" fontId="2" fillId="0" borderId="14" xfId="1" applyNumberFormat="1" applyFont="1" applyFill="1" applyBorder="1" applyAlignment="1">
      <alignment horizontal="center" vertical="center" shrinkToFit="1"/>
    </xf>
    <xf numFmtId="3" fontId="2" fillId="0" borderId="13" xfId="1" applyNumberFormat="1" applyFont="1" applyFill="1" applyBorder="1" applyAlignment="1">
      <alignment horizontal="right" vertical="center" shrinkToFit="1"/>
    </xf>
    <xf numFmtId="0" fontId="2" fillId="0" borderId="15" xfId="1" applyNumberFormat="1" applyFont="1" applyFill="1" applyBorder="1" applyAlignment="1">
      <alignment horizontal="left" vertical="center"/>
    </xf>
    <xf numFmtId="0" fontId="2" fillId="0" borderId="12" xfId="1" applyNumberFormat="1" applyFont="1" applyFill="1" applyBorder="1" applyAlignment="1">
      <alignment horizontal="left" vertical="center"/>
    </xf>
    <xf numFmtId="3" fontId="2" fillId="0" borderId="16" xfId="1" applyNumberFormat="1" applyFont="1" applyFill="1" applyBorder="1" applyAlignment="1">
      <alignment vertical="center" shrinkToFit="1"/>
    </xf>
    <xf numFmtId="3" fontId="2" fillId="0" borderId="17" xfId="1" applyNumberFormat="1" applyFont="1" applyFill="1" applyBorder="1" applyAlignment="1">
      <alignment vertical="center" shrinkToFit="1"/>
    </xf>
    <xf numFmtId="0" fontId="2" fillId="0" borderId="18" xfId="1" applyNumberFormat="1" applyFont="1" applyFill="1" applyBorder="1" applyAlignment="1">
      <alignment horizontal="left" vertical="center"/>
    </xf>
    <xf numFmtId="0" fontId="2" fillId="0" borderId="9" xfId="1" applyNumberFormat="1" applyFont="1" applyFill="1" applyBorder="1" applyAlignment="1">
      <alignment horizontal="left" vertical="center" shrinkToFit="1"/>
    </xf>
    <xf numFmtId="176" fontId="2" fillId="0" borderId="19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3" fontId="6" fillId="3" borderId="16" xfId="1" applyNumberFormat="1" applyFont="1" applyFill="1" applyBorder="1" applyAlignment="1">
      <alignment horizontal="left" vertical="center"/>
    </xf>
    <xf numFmtId="178" fontId="8" fillId="3" borderId="16" xfId="1" applyNumberFormat="1" applyFont="1" applyFill="1" applyBorder="1" applyAlignment="1">
      <alignment horizontal="right" vertical="center" shrinkToFit="1"/>
    </xf>
    <xf numFmtId="3" fontId="2" fillId="3" borderId="16" xfId="1" applyNumberFormat="1" applyFont="1" applyFill="1" applyBorder="1" applyAlignment="1">
      <alignment horizontal="left" vertical="center" shrinkToFit="1"/>
    </xf>
    <xf numFmtId="3" fontId="2" fillId="3" borderId="16" xfId="1" applyNumberFormat="1" applyFont="1" applyFill="1" applyBorder="1" applyAlignment="1">
      <alignment horizontal="center" vertical="center" shrinkToFit="1"/>
    </xf>
    <xf numFmtId="3" fontId="2" fillId="3" borderId="16" xfId="1" applyNumberFormat="1" applyFont="1" applyFill="1" applyBorder="1" applyAlignment="1">
      <alignment vertical="center" shrinkToFit="1"/>
    </xf>
    <xf numFmtId="3" fontId="2" fillId="3" borderId="16" xfId="1" applyNumberFormat="1" applyFont="1" applyFill="1" applyBorder="1" applyAlignment="1">
      <alignment horizontal="right" vertical="center" shrinkToFit="1"/>
    </xf>
    <xf numFmtId="3" fontId="2" fillId="3" borderId="20" xfId="1" applyNumberFormat="1" applyFont="1" applyFill="1" applyBorder="1" applyAlignment="1">
      <alignment horizontal="left" vertical="center" shrinkToFit="1"/>
    </xf>
    <xf numFmtId="3" fontId="2" fillId="3" borderId="19" xfId="1" applyNumberFormat="1" applyFont="1" applyFill="1" applyBorder="1" applyAlignment="1">
      <alignment horizontal="right" vertical="center" shrinkToFit="1"/>
    </xf>
    <xf numFmtId="0" fontId="2" fillId="0" borderId="18" xfId="1" applyNumberFormat="1" applyFont="1" applyFill="1" applyBorder="1" applyAlignment="1">
      <alignment horizontal="left" vertical="center" shrinkToFit="1"/>
    </xf>
    <xf numFmtId="176" fontId="2" fillId="0" borderId="21" xfId="1" applyNumberFormat="1" applyFont="1" applyFill="1" applyBorder="1" applyAlignment="1">
      <alignment horizontal="right" vertical="center"/>
    </xf>
    <xf numFmtId="176" fontId="2" fillId="0" borderId="18" xfId="1" applyNumberFormat="1" applyFont="1" applyFill="1" applyBorder="1" applyAlignment="1">
      <alignment horizontal="right" vertical="center"/>
    </xf>
    <xf numFmtId="3" fontId="6" fillId="3" borderId="0" xfId="1" quotePrefix="1" applyNumberFormat="1" applyFont="1" applyFill="1" applyBorder="1" applyAlignment="1">
      <alignment horizontal="left" vertical="center"/>
    </xf>
    <xf numFmtId="179" fontId="6" fillId="3" borderId="0" xfId="1" applyNumberFormat="1" applyFont="1" applyFill="1" applyBorder="1" applyAlignment="1">
      <alignment horizontal="right" vertical="center" shrinkToFit="1"/>
    </xf>
    <xf numFmtId="3" fontId="2" fillId="3" borderId="0" xfId="1" applyNumberFormat="1" applyFont="1" applyFill="1" applyBorder="1" applyAlignment="1">
      <alignment horizontal="left" vertical="center" shrinkToFit="1"/>
    </xf>
    <xf numFmtId="3" fontId="2" fillId="3" borderId="0" xfId="1" applyNumberFormat="1" applyFont="1" applyFill="1" applyBorder="1" applyAlignment="1">
      <alignment horizontal="center" vertical="center" shrinkToFit="1"/>
    </xf>
    <xf numFmtId="3" fontId="2" fillId="3" borderId="0" xfId="1" applyNumberFormat="1" applyFont="1" applyFill="1" applyBorder="1" applyAlignment="1">
      <alignment vertical="center" shrinkToFit="1"/>
    </xf>
    <xf numFmtId="3" fontId="2" fillId="3" borderId="0" xfId="1" applyNumberFormat="1" applyFont="1" applyFill="1" applyBorder="1" applyAlignment="1">
      <alignment horizontal="right" vertical="center" shrinkToFit="1"/>
    </xf>
    <xf numFmtId="3" fontId="2" fillId="3" borderId="22" xfId="1" applyNumberFormat="1" applyFont="1" applyFill="1" applyBorder="1" applyAlignment="1">
      <alignment horizontal="left" vertical="center" shrinkToFit="1"/>
    </xf>
    <xf numFmtId="3" fontId="2" fillId="3" borderId="21" xfId="1" applyNumberFormat="1" applyFont="1" applyFill="1" applyBorder="1" applyAlignment="1">
      <alignment horizontal="right" vertical="center" shrinkToFit="1"/>
    </xf>
    <xf numFmtId="0" fontId="2" fillId="0" borderId="21" xfId="1" applyNumberFormat="1" applyFont="1" applyFill="1" applyBorder="1" applyAlignment="1">
      <alignment horizontal="left" vertical="center"/>
    </xf>
    <xf numFmtId="0" fontId="2" fillId="0" borderId="23" xfId="1" applyNumberFormat="1" applyFont="1" applyFill="1" applyBorder="1" applyAlignment="1">
      <alignment horizontal="justify" vertical="center" wrapText="1"/>
    </xf>
    <xf numFmtId="178" fontId="2" fillId="3" borderId="0" xfId="1" applyNumberFormat="1" applyFont="1" applyFill="1" applyBorder="1" applyAlignment="1">
      <alignment horizontal="right" vertical="center" shrinkToFit="1"/>
    </xf>
    <xf numFmtId="178" fontId="2" fillId="3" borderId="0" xfId="1" applyNumberFormat="1" applyFont="1" applyFill="1" applyBorder="1" applyAlignment="1">
      <alignment horizontal="left" vertical="center" shrinkToFit="1"/>
    </xf>
    <xf numFmtId="178" fontId="2" fillId="3" borderId="0" xfId="1" applyNumberFormat="1" applyFont="1" applyFill="1" applyBorder="1" applyAlignment="1">
      <alignment horizontal="center" vertical="center" shrinkToFit="1"/>
    </xf>
    <xf numFmtId="178" fontId="2" fillId="3" borderId="0" xfId="1" applyNumberFormat="1" applyFont="1" applyFill="1" applyBorder="1" applyAlignment="1">
      <alignment vertical="center" shrinkToFit="1"/>
    </xf>
    <xf numFmtId="178" fontId="2" fillId="3" borderId="22" xfId="1" applyNumberFormat="1" applyFont="1" applyFill="1" applyBorder="1" applyAlignment="1">
      <alignment horizontal="left" vertical="center" shrinkToFit="1"/>
    </xf>
    <xf numFmtId="178" fontId="2" fillId="3" borderId="18" xfId="1" applyNumberFormat="1" applyFont="1" applyFill="1" applyBorder="1" applyAlignment="1">
      <alignment horizontal="right" vertical="center" shrinkToFit="1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  <xf numFmtId="178" fontId="6" fillId="3" borderId="21" xfId="1" quotePrefix="1" applyNumberFormat="1" applyFont="1" applyFill="1" applyBorder="1" applyAlignment="1">
      <alignment vertical="center"/>
    </xf>
    <xf numFmtId="0" fontId="2" fillId="3" borderId="15" xfId="1" applyNumberFormat="1" applyFont="1" applyFill="1" applyBorder="1" applyAlignment="1">
      <alignment horizontal="left" vertical="center"/>
    </xf>
    <xf numFmtId="0" fontId="2" fillId="3" borderId="18" xfId="1" applyNumberFormat="1" applyFont="1" applyFill="1" applyBorder="1" applyAlignment="1">
      <alignment horizontal="left" vertical="center"/>
    </xf>
    <xf numFmtId="0" fontId="2" fillId="3" borderId="18" xfId="1" applyNumberFormat="1" applyFont="1" applyFill="1" applyBorder="1" applyAlignment="1">
      <alignment horizontal="left" vertical="center" shrinkToFit="1"/>
    </xf>
    <xf numFmtId="176" fontId="2" fillId="3" borderId="21" xfId="1" applyNumberFormat="1" applyFont="1" applyFill="1" applyBorder="1" applyAlignment="1">
      <alignment horizontal="right" vertical="center"/>
    </xf>
    <xf numFmtId="176" fontId="2" fillId="3" borderId="18" xfId="1" applyNumberFormat="1" applyFont="1" applyFill="1" applyBorder="1" applyAlignment="1">
      <alignment horizontal="right" vertical="center"/>
    </xf>
    <xf numFmtId="0" fontId="2" fillId="3" borderId="0" xfId="1" applyNumberFormat="1" applyFont="1" applyFill="1" applyBorder="1" applyAlignment="1">
      <alignment horizontal="left" vertical="center"/>
    </xf>
    <xf numFmtId="0" fontId="2" fillId="3" borderId="23" xfId="1" applyNumberFormat="1" applyFont="1" applyFill="1" applyBorder="1" applyAlignment="1">
      <alignment horizontal="justify" vertical="center" wrapText="1"/>
    </xf>
    <xf numFmtId="0" fontId="9" fillId="3" borderId="0" xfId="1" applyNumberFormat="1" applyFont="1" applyFill="1" applyAlignment="1">
      <alignment vertical="center"/>
    </xf>
    <xf numFmtId="0" fontId="2" fillId="4" borderId="0" xfId="1" applyNumberFormat="1" applyFont="1" applyFill="1" applyAlignment="1">
      <alignment vertical="center"/>
    </xf>
    <xf numFmtId="3" fontId="2" fillId="3" borderId="0" xfId="1" applyNumberFormat="1" applyFont="1" applyFill="1" applyBorder="1" applyAlignment="1">
      <alignment horizontal="right" vertical="center"/>
    </xf>
    <xf numFmtId="178" fontId="8" fillId="3" borderId="0" xfId="1" applyNumberFormat="1" applyFont="1" applyFill="1" applyBorder="1" applyAlignment="1">
      <alignment horizontal="right" vertical="center" shrinkToFit="1"/>
    </xf>
    <xf numFmtId="0" fontId="10" fillId="0" borderId="0" xfId="1" applyNumberFormat="1" applyFont="1" applyFill="1" applyBorder="1" applyAlignment="1">
      <alignment horizontal="left" vertical="center"/>
    </xf>
    <xf numFmtId="3" fontId="10" fillId="0" borderId="0" xfId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vertical="center"/>
    </xf>
    <xf numFmtId="178" fontId="2" fillId="3" borderId="0" xfId="2" applyNumberFormat="1" applyFont="1" applyFill="1" applyBorder="1" applyAlignment="1">
      <alignment horizontal="right" vertical="center" shrinkToFit="1"/>
    </xf>
    <xf numFmtId="0" fontId="9" fillId="4" borderId="0" xfId="1" applyNumberFormat="1" applyFont="1" applyFill="1" applyAlignment="1">
      <alignment vertical="center"/>
    </xf>
    <xf numFmtId="178" fontId="2" fillId="3" borderId="6" xfId="1" applyNumberFormat="1" applyFont="1" applyFill="1" applyBorder="1" applyAlignment="1">
      <alignment horizontal="right" vertical="center" shrinkToFit="1"/>
    </xf>
    <xf numFmtId="0" fontId="2" fillId="0" borderId="12" xfId="1" applyNumberFormat="1" applyFont="1" applyFill="1" applyBorder="1" applyAlignment="1">
      <alignment vertical="center" shrinkToFit="1"/>
    </xf>
    <xf numFmtId="0" fontId="2" fillId="0" borderId="24" xfId="1" applyNumberFormat="1" applyFont="1" applyFill="1" applyBorder="1" applyAlignment="1">
      <alignment horizontal="left" vertical="center"/>
    </xf>
    <xf numFmtId="0" fontId="2" fillId="0" borderId="12" xfId="1" applyNumberFormat="1" applyFont="1" applyFill="1" applyBorder="1" applyAlignment="1">
      <alignment horizontal="left" vertical="center" shrinkToFit="1"/>
    </xf>
    <xf numFmtId="3" fontId="2" fillId="0" borderId="16" xfId="1" applyNumberFormat="1" applyFont="1" applyFill="1" applyBorder="1" applyAlignment="1">
      <alignment horizontal="left" vertical="center" shrinkToFit="1"/>
    </xf>
    <xf numFmtId="3" fontId="2" fillId="0" borderId="16" xfId="1" applyNumberFormat="1" applyFont="1" applyFill="1" applyBorder="1" applyAlignment="1">
      <alignment horizontal="right" vertical="center" shrinkToFit="1"/>
    </xf>
    <xf numFmtId="3" fontId="2" fillId="0" borderId="16" xfId="1" applyNumberFormat="1" applyFont="1" applyFill="1" applyBorder="1" applyAlignment="1">
      <alignment horizontal="center" vertical="center" shrinkToFit="1"/>
    </xf>
    <xf numFmtId="3" fontId="2" fillId="0" borderId="20" xfId="1" applyNumberFormat="1" applyFont="1" applyFill="1" applyBorder="1" applyAlignment="1">
      <alignment horizontal="left" vertical="center" shrinkToFit="1"/>
    </xf>
    <xf numFmtId="3" fontId="2" fillId="0" borderId="19" xfId="1" applyNumberFormat="1" applyFont="1" applyFill="1" applyBorder="1" applyAlignment="1">
      <alignment horizontal="right" vertical="center" shrinkToFit="1"/>
    </xf>
    <xf numFmtId="178" fontId="9" fillId="0" borderId="14" xfId="1" applyNumberFormat="1" applyFont="1" applyFill="1" applyBorder="1" applyAlignment="1">
      <alignment horizontal="left" vertical="center" shrinkToFit="1"/>
    </xf>
    <xf numFmtId="178" fontId="9" fillId="0" borderId="25" xfId="1" applyNumberFormat="1" applyFont="1" applyFill="1" applyBorder="1" applyAlignment="1">
      <alignment horizontal="right" vertical="center" shrinkToFit="1"/>
    </xf>
    <xf numFmtId="178" fontId="6" fillId="3" borderId="19" xfId="1" applyNumberFormat="1" applyFont="1" applyFill="1" applyBorder="1" applyAlignment="1" applyProtection="1">
      <alignment horizontal="left" vertical="center"/>
    </xf>
    <xf numFmtId="178" fontId="2" fillId="3" borderId="16" xfId="1" applyNumberFormat="1" applyFont="1" applyFill="1" applyBorder="1" applyAlignment="1">
      <alignment horizontal="right" vertical="center" shrinkToFit="1"/>
    </xf>
    <xf numFmtId="178" fontId="2" fillId="3" borderId="16" xfId="1" applyNumberFormat="1" applyFont="1" applyFill="1" applyBorder="1" applyAlignment="1">
      <alignment horizontal="left" vertical="center" shrinkToFit="1"/>
    </xf>
    <xf numFmtId="178" fontId="2" fillId="3" borderId="16" xfId="1" applyNumberFormat="1" applyFont="1" applyFill="1" applyBorder="1" applyAlignment="1">
      <alignment horizontal="center" vertical="center" shrinkToFit="1"/>
    </xf>
    <xf numFmtId="178" fontId="2" fillId="3" borderId="16" xfId="1" applyNumberFormat="1" applyFont="1" applyFill="1" applyBorder="1" applyAlignment="1">
      <alignment vertical="center" shrinkToFit="1"/>
    </xf>
    <xf numFmtId="3" fontId="2" fillId="0" borderId="18" xfId="1" applyNumberFormat="1" applyFont="1" applyFill="1" applyBorder="1" applyAlignment="1">
      <alignment horizontal="right" vertical="center"/>
    </xf>
    <xf numFmtId="177" fontId="2" fillId="0" borderId="23" xfId="2" applyNumberFormat="1" applyFont="1" applyFill="1" applyBorder="1" applyAlignment="1">
      <alignment horizontal="center" vertical="center" wrapText="1"/>
    </xf>
    <xf numFmtId="178" fontId="6" fillId="3" borderId="21" xfId="1" applyNumberFormat="1" applyFont="1" applyFill="1" applyBorder="1" applyAlignment="1" applyProtection="1">
      <alignment horizontal="left" vertical="center"/>
    </xf>
    <xf numFmtId="0" fontId="10" fillId="0" borderId="0" xfId="1" applyNumberFormat="1" applyFont="1" applyFill="1" applyAlignment="1">
      <alignment vertical="center"/>
    </xf>
    <xf numFmtId="0" fontId="10" fillId="0" borderId="15" xfId="1" applyNumberFormat="1" applyFont="1" applyFill="1" applyBorder="1" applyAlignment="1">
      <alignment horizontal="left" vertical="center"/>
    </xf>
    <xf numFmtId="0" fontId="10" fillId="0" borderId="18" xfId="1" applyNumberFormat="1" applyFont="1" applyFill="1" applyBorder="1" applyAlignment="1">
      <alignment horizontal="left" vertical="center"/>
    </xf>
    <xf numFmtId="0" fontId="10" fillId="0" borderId="18" xfId="1" applyNumberFormat="1" applyFont="1" applyFill="1" applyBorder="1" applyAlignment="1">
      <alignment horizontal="left" vertical="center" shrinkToFit="1"/>
    </xf>
    <xf numFmtId="176" fontId="10" fillId="0" borderId="18" xfId="1" applyNumberFormat="1" applyFont="1" applyFill="1" applyBorder="1" applyAlignment="1">
      <alignment horizontal="right" vertical="center"/>
    </xf>
    <xf numFmtId="0" fontId="10" fillId="0" borderId="23" xfId="1" applyNumberFormat="1" applyFont="1" applyFill="1" applyBorder="1" applyAlignment="1">
      <alignment horizontal="justify" vertical="center" wrapText="1"/>
    </xf>
    <xf numFmtId="3" fontId="2" fillId="0" borderId="18" xfId="1" applyNumberFormat="1" applyFont="1" applyFill="1" applyBorder="1" applyAlignment="1">
      <alignment horizontal="left" vertical="center"/>
    </xf>
    <xf numFmtId="3" fontId="2" fillId="0" borderId="13" xfId="1" applyNumberFormat="1" applyFont="1" applyFill="1" applyBorder="1" applyAlignment="1">
      <alignment vertical="center" shrinkToFit="1"/>
    </xf>
    <xf numFmtId="0" fontId="2" fillId="0" borderId="0" xfId="1" applyNumberFormat="1" applyFont="1" applyFill="1" applyBorder="1" applyAlignment="1">
      <alignment vertical="center"/>
    </xf>
    <xf numFmtId="0" fontId="2" fillId="0" borderId="9" xfId="1" applyNumberFormat="1" applyFont="1" applyFill="1" applyBorder="1" applyAlignment="1">
      <alignment horizontal="left" vertical="center"/>
    </xf>
    <xf numFmtId="178" fontId="2" fillId="3" borderId="19" xfId="1" applyNumberFormat="1" applyFont="1" applyFill="1" applyBorder="1" applyAlignment="1" applyProtection="1">
      <alignment horizontal="left" vertical="center"/>
    </xf>
    <xf numFmtId="3" fontId="2" fillId="0" borderId="21" xfId="1" applyNumberFormat="1" applyFont="1" applyFill="1" applyBorder="1" applyAlignment="1">
      <alignment horizontal="right" vertical="center"/>
    </xf>
    <xf numFmtId="3" fontId="2" fillId="3" borderId="26" xfId="1" applyNumberFormat="1" applyFont="1" applyFill="1" applyBorder="1" applyAlignment="1">
      <alignment horizontal="left" vertical="center" shrinkToFit="1"/>
    </xf>
    <xf numFmtId="3" fontId="2" fillId="3" borderId="27" xfId="1" applyNumberFormat="1" applyFont="1" applyFill="1" applyBorder="1" applyAlignment="1">
      <alignment horizontal="right" vertical="center" shrinkToFit="1"/>
    </xf>
    <xf numFmtId="3" fontId="2" fillId="3" borderId="7" xfId="1" applyNumberFormat="1" applyFont="1" applyFill="1" applyBorder="1" applyAlignment="1">
      <alignment horizontal="left" vertical="center" shrinkToFit="1"/>
    </xf>
    <xf numFmtId="3" fontId="2" fillId="3" borderId="8" xfId="1" applyNumberFormat="1" applyFont="1" applyFill="1" applyBorder="1" applyAlignment="1">
      <alignment horizontal="left" vertical="center" shrinkToFit="1"/>
    </xf>
    <xf numFmtId="3" fontId="2" fillId="3" borderId="28" xfId="1" applyNumberFormat="1" applyFont="1" applyFill="1" applyBorder="1" applyAlignment="1">
      <alignment horizontal="right" vertical="center" shrinkToFit="1"/>
    </xf>
    <xf numFmtId="3" fontId="2" fillId="3" borderId="18" xfId="1" applyNumberFormat="1" applyFont="1" applyFill="1" applyBorder="1" applyAlignment="1">
      <alignment horizontal="right" vertical="center" shrinkToFit="1"/>
    </xf>
    <xf numFmtId="3" fontId="2" fillId="0" borderId="0" xfId="1" applyNumberFormat="1" applyFont="1" applyFill="1" applyAlignment="1">
      <alignment horizontal="left" vertical="center"/>
    </xf>
    <xf numFmtId="3" fontId="2" fillId="3" borderId="9" xfId="1" applyNumberFormat="1" applyFont="1" applyFill="1" applyBorder="1" applyAlignment="1">
      <alignment horizontal="right" vertical="center" shrinkToFit="1"/>
    </xf>
    <xf numFmtId="3" fontId="2" fillId="3" borderId="6" xfId="1" applyNumberFormat="1" applyFont="1" applyFill="1" applyBorder="1" applyAlignment="1">
      <alignment horizontal="right" vertical="center" shrinkToFit="1"/>
    </xf>
    <xf numFmtId="3" fontId="2" fillId="0" borderId="6" xfId="1" applyNumberFormat="1" applyFont="1" applyFill="1" applyBorder="1" applyAlignment="1">
      <alignment horizontal="right" vertical="center"/>
    </xf>
    <xf numFmtId="177" fontId="2" fillId="0" borderId="30" xfId="2" applyNumberFormat="1" applyFont="1" applyFill="1" applyBorder="1" applyAlignment="1">
      <alignment horizontal="center" vertical="center" wrapText="1"/>
    </xf>
    <xf numFmtId="3" fontId="2" fillId="0" borderId="14" xfId="1" applyNumberFormat="1" applyFont="1" applyFill="1" applyBorder="1" applyAlignment="1">
      <alignment horizontal="left" vertical="center" shrinkToFit="1"/>
    </xf>
    <xf numFmtId="3" fontId="2" fillId="0" borderId="17" xfId="1" applyNumberFormat="1" applyFont="1" applyFill="1" applyBorder="1" applyAlignment="1">
      <alignment horizontal="left" vertical="center" shrinkToFit="1"/>
    </xf>
    <xf numFmtId="3" fontId="2" fillId="0" borderId="0" xfId="1" applyNumberFormat="1" applyFont="1" applyFill="1" applyBorder="1" applyAlignment="1">
      <alignment horizontal="left" vertical="center" shrinkToFit="1"/>
    </xf>
    <xf numFmtId="3" fontId="2" fillId="0" borderId="18" xfId="1" applyNumberFormat="1" applyFont="1" applyFill="1" applyBorder="1" applyAlignment="1">
      <alignment horizontal="right" vertical="center" shrinkToFit="1"/>
    </xf>
    <xf numFmtId="3" fontId="2" fillId="0" borderId="9" xfId="1" applyNumberFormat="1" applyFont="1" applyFill="1" applyBorder="1" applyAlignment="1">
      <alignment horizontal="right" vertical="center" shrinkToFit="1"/>
    </xf>
    <xf numFmtId="0" fontId="2" fillId="0" borderId="31" xfId="1" applyNumberFormat="1" applyFont="1" applyFill="1" applyBorder="1" applyAlignment="1">
      <alignment horizontal="left" vertical="center"/>
    </xf>
    <xf numFmtId="0" fontId="2" fillId="0" borderId="32" xfId="1" applyNumberFormat="1" applyFont="1" applyFill="1" applyBorder="1" applyAlignment="1">
      <alignment horizontal="left" vertical="center"/>
    </xf>
    <xf numFmtId="0" fontId="2" fillId="0" borderId="32" xfId="1" applyNumberFormat="1" applyFont="1" applyFill="1" applyBorder="1" applyAlignment="1">
      <alignment horizontal="left" vertical="center" shrinkToFit="1"/>
    </xf>
    <xf numFmtId="176" fontId="2" fillId="0" borderId="33" xfId="1" applyNumberFormat="1" applyFont="1" applyFill="1" applyBorder="1" applyAlignment="1">
      <alignment horizontal="right" vertical="center"/>
    </xf>
    <xf numFmtId="176" fontId="2" fillId="0" borderId="32" xfId="1" applyNumberFormat="1" applyFont="1" applyFill="1" applyBorder="1" applyAlignment="1">
      <alignment horizontal="right" vertical="center"/>
    </xf>
    <xf numFmtId="3" fontId="2" fillId="0" borderId="34" xfId="1" applyNumberFormat="1" applyFont="1" applyFill="1" applyBorder="1" applyAlignment="1">
      <alignment horizontal="left" vertical="center" shrinkToFit="1"/>
    </xf>
    <xf numFmtId="3" fontId="2" fillId="0" borderId="32" xfId="1" applyNumberFormat="1" applyFont="1" applyFill="1" applyBorder="1" applyAlignment="1">
      <alignment horizontal="right" vertical="center" shrinkToFit="1"/>
    </xf>
    <xf numFmtId="3" fontId="2" fillId="0" borderId="32" xfId="1" applyNumberFormat="1" applyFont="1" applyFill="1" applyBorder="1" applyAlignment="1">
      <alignment horizontal="right" vertical="center"/>
    </xf>
    <xf numFmtId="177" fontId="2" fillId="0" borderId="35" xfId="2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 vertical="center" shrinkToFit="1"/>
    </xf>
    <xf numFmtId="176" fontId="11" fillId="0" borderId="0" xfId="1" applyNumberFormat="1" applyFont="1" applyFill="1" applyBorder="1" applyAlignment="1">
      <alignment horizontal="right" vertical="center" shrinkToFit="1"/>
    </xf>
    <xf numFmtId="0" fontId="2" fillId="0" borderId="0" xfId="1" applyNumberFormat="1" applyFont="1" applyFill="1" applyBorder="1" applyAlignment="1">
      <alignment horizontal="justify" vertical="center" wrapText="1"/>
    </xf>
    <xf numFmtId="3" fontId="2" fillId="0" borderId="12" xfId="1" applyNumberFormat="1" applyFont="1" applyFill="1" applyBorder="1" applyAlignment="1">
      <alignment horizontal="right" vertical="center" shrinkToFit="1"/>
    </xf>
    <xf numFmtId="3" fontId="2" fillId="0" borderId="0" xfId="1" applyNumberFormat="1" applyFont="1" applyFill="1" applyAlignment="1">
      <alignment vertical="center"/>
    </xf>
    <xf numFmtId="177" fontId="2" fillId="0" borderId="23" xfId="2" applyNumberFormat="1" applyFont="1" applyFill="1" applyBorder="1" applyAlignment="1">
      <alignment horizontal="center" vertical="center"/>
    </xf>
    <xf numFmtId="0" fontId="2" fillId="0" borderId="6" xfId="1" applyNumberFormat="1" applyFont="1" applyFill="1" applyBorder="1" applyAlignment="1">
      <alignment horizontal="left" vertical="center" shrinkToFit="1"/>
    </xf>
    <xf numFmtId="176" fontId="2" fillId="0" borderId="29" xfId="1" applyNumberFormat="1" applyFont="1" applyFill="1" applyBorder="1" applyAlignment="1">
      <alignment horizontal="right" vertical="center"/>
    </xf>
    <xf numFmtId="176" fontId="2" fillId="0" borderId="6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vertical="center"/>
    </xf>
    <xf numFmtId="178" fontId="2" fillId="3" borderId="36" xfId="1" applyNumberFormat="1" applyFont="1" applyFill="1" applyBorder="1" applyAlignment="1">
      <alignment horizontal="right" vertical="center" shrinkToFit="1"/>
    </xf>
    <xf numFmtId="3" fontId="2" fillId="3" borderId="14" xfId="1" applyNumberFormat="1" applyFont="1" applyFill="1" applyBorder="1" applyAlignment="1">
      <alignment vertical="center" shrinkToFit="1"/>
    </xf>
    <xf numFmtId="3" fontId="2" fillId="3" borderId="17" xfId="1" applyNumberFormat="1" applyFont="1" applyFill="1" applyBorder="1" applyAlignment="1">
      <alignment vertical="center" shrinkToFit="1"/>
    </xf>
    <xf numFmtId="3" fontId="2" fillId="3" borderId="12" xfId="1" applyNumberFormat="1" applyFont="1" applyFill="1" applyBorder="1" applyAlignment="1">
      <alignment horizontal="right" vertical="center" shrinkToFit="1"/>
    </xf>
    <xf numFmtId="0" fontId="2" fillId="0" borderId="6" xfId="1" applyNumberFormat="1" applyFont="1" applyFill="1" applyBorder="1" applyAlignment="1">
      <alignment horizontal="left" vertical="center"/>
    </xf>
    <xf numFmtId="3" fontId="9" fillId="0" borderId="18" xfId="1" applyNumberFormat="1" applyFont="1" applyFill="1" applyBorder="1" applyAlignment="1">
      <alignment horizontal="right" vertical="center"/>
    </xf>
    <xf numFmtId="177" fontId="2" fillId="0" borderId="23" xfId="2" applyNumberFormat="1" applyFont="1" applyFill="1" applyBorder="1" applyAlignment="1">
      <alignment horizontal="center" vertical="center" shrinkToFit="1"/>
    </xf>
    <xf numFmtId="3" fontId="9" fillId="0" borderId="18" xfId="1" applyNumberFormat="1" applyFont="1" applyFill="1" applyBorder="1" applyAlignment="1">
      <alignment horizontal="left" vertical="center"/>
    </xf>
    <xf numFmtId="3" fontId="2" fillId="3" borderId="22" xfId="1" applyNumberFormat="1" applyFont="1" applyFill="1" applyBorder="1" applyAlignment="1">
      <alignment horizontal="right" vertical="center" shrinkToFit="1"/>
    </xf>
    <xf numFmtId="0" fontId="2" fillId="0" borderId="13" xfId="1" applyNumberFormat="1" applyFont="1" applyFill="1" applyBorder="1" applyAlignment="1">
      <alignment vertical="center"/>
    </xf>
    <xf numFmtId="0" fontId="2" fillId="0" borderId="17" xfId="1" applyNumberFormat="1" applyFont="1" applyFill="1" applyBorder="1" applyAlignment="1">
      <alignment vertical="center" shrinkToFit="1"/>
    </xf>
    <xf numFmtId="3" fontId="2" fillId="3" borderId="14" xfId="1" applyNumberFormat="1" applyFont="1" applyFill="1" applyBorder="1" applyAlignment="1">
      <alignment horizontal="left" vertical="center" shrinkToFit="1"/>
    </xf>
    <xf numFmtId="3" fontId="2" fillId="3" borderId="17" xfId="1" applyNumberFormat="1" applyFont="1" applyFill="1" applyBorder="1" applyAlignment="1">
      <alignment horizontal="left" vertical="center" shrinkToFit="1"/>
    </xf>
    <xf numFmtId="0" fontId="2" fillId="3" borderId="13" xfId="1" applyNumberFormat="1" applyFont="1" applyFill="1" applyBorder="1" applyAlignment="1">
      <alignment horizontal="left" vertical="center" shrinkToFit="1"/>
    </xf>
    <xf numFmtId="0" fontId="2" fillId="3" borderId="14" xfId="1" applyNumberFormat="1" applyFont="1" applyFill="1" applyBorder="1" applyAlignment="1">
      <alignment horizontal="right" vertical="center" shrinkToFit="1"/>
    </xf>
    <xf numFmtId="0" fontId="2" fillId="3" borderId="14" xfId="1" applyNumberFormat="1" applyFont="1" applyFill="1" applyBorder="1" applyAlignment="1">
      <alignment horizontal="left" vertical="center" shrinkToFit="1"/>
    </xf>
    <xf numFmtId="0" fontId="2" fillId="3" borderId="14" xfId="1" applyNumberFormat="1" applyFont="1" applyFill="1" applyBorder="1" applyAlignment="1">
      <alignment horizontal="center" vertical="center" shrinkToFit="1"/>
    </xf>
    <xf numFmtId="0" fontId="2" fillId="3" borderId="14" xfId="1" applyNumberFormat="1" applyFont="1" applyFill="1" applyBorder="1" applyAlignment="1">
      <alignment vertical="center" shrinkToFit="1"/>
    </xf>
    <xf numFmtId="3" fontId="2" fillId="3" borderId="13" xfId="1" applyNumberFormat="1" applyFont="1" applyFill="1" applyBorder="1" applyAlignment="1">
      <alignment horizontal="right" vertical="center" shrinkToFit="1"/>
    </xf>
    <xf numFmtId="178" fontId="3" fillId="3" borderId="19" xfId="1" applyNumberFormat="1" applyFont="1" applyFill="1" applyBorder="1" applyAlignment="1">
      <alignment horizontal="left" vertical="center" shrinkToFit="1"/>
    </xf>
    <xf numFmtId="0" fontId="2" fillId="3" borderId="16" xfId="1" applyNumberFormat="1" applyFont="1" applyFill="1" applyBorder="1" applyAlignment="1">
      <alignment horizontal="left" vertical="center" shrinkToFit="1"/>
    </xf>
    <xf numFmtId="3" fontId="2" fillId="0" borderId="20" xfId="1" applyNumberFormat="1" applyFont="1" applyFill="1" applyBorder="1" applyAlignment="1">
      <alignment horizontal="right" vertical="center"/>
    </xf>
    <xf numFmtId="3" fontId="2" fillId="3" borderId="37" xfId="1" applyNumberFormat="1" applyFont="1" applyFill="1" applyBorder="1" applyAlignment="1">
      <alignment horizontal="right" vertical="center" shrinkToFit="1"/>
    </xf>
    <xf numFmtId="3" fontId="9" fillId="0" borderId="21" xfId="1" applyNumberFormat="1" applyFont="1" applyFill="1" applyBorder="1" applyAlignment="1">
      <alignment horizontal="left" vertical="center"/>
    </xf>
    <xf numFmtId="0" fontId="2" fillId="0" borderId="19" xfId="1" applyNumberFormat="1" applyFont="1" applyFill="1" applyBorder="1" applyAlignment="1">
      <alignment horizontal="left" vertical="center"/>
    </xf>
    <xf numFmtId="0" fontId="2" fillId="0" borderId="10" xfId="1" applyNumberFormat="1" applyFont="1" applyFill="1" applyBorder="1" applyAlignment="1">
      <alignment horizontal="justify" vertical="center" wrapText="1"/>
    </xf>
    <xf numFmtId="178" fontId="6" fillId="3" borderId="21" xfId="1" quotePrefix="1" applyNumberFormat="1" applyFont="1" applyFill="1" applyBorder="1" applyAlignment="1">
      <alignment horizontal="left" vertical="center" shrinkToFit="1"/>
    </xf>
    <xf numFmtId="0" fontId="2" fillId="3" borderId="0" xfId="1" applyNumberFormat="1" applyFont="1" applyFill="1" applyBorder="1" applyAlignment="1">
      <alignment horizontal="left" vertical="center" shrinkToFit="1"/>
    </xf>
    <xf numFmtId="0" fontId="10" fillId="0" borderId="19" xfId="1" applyNumberFormat="1" applyFont="1" applyFill="1" applyBorder="1" applyAlignment="1">
      <alignment horizontal="left" vertical="center"/>
    </xf>
    <xf numFmtId="0" fontId="10" fillId="0" borderId="21" xfId="1" applyNumberFormat="1" applyFont="1" applyFill="1" applyBorder="1" applyAlignment="1">
      <alignment horizontal="left" vertical="center"/>
    </xf>
    <xf numFmtId="3" fontId="10" fillId="0" borderId="18" xfId="1" applyNumberFormat="1" applyFont="1" applyFill="1" applyBorder="1" applyAlignment="1">
      <alignment horizontal="right" vertical="center"/>
    </xf>
    <xf numFmtId="176" fontId="10" fillId="0" borderId="21" xfId="1" applyNumberFormat="1" applyFont="1" applyFill="1" applyBorder="1" applyAlignment="1">
      <alignment horizontal="right" vertical="center"/>
    </xf>
    <xf numFmtId="3" fontId="10" fillId="0" borderId="21" xfId="1" applyNumberFormat="1" applyFont="1" applyFill="1" applyBorder="1" applyAlignment="1">
      <alignment horizontal="right" vertical="center"/>
    </xf>
    <xf numFmtId="177" fontId="10" fillId="0" borderId="23" xfId="2" applyNumberFormat="1" applyFont="1" applyFill="1" applyBorder="1" applyAlignment="1">
      <alignment horizontal="center" vertical="center" wrapText="1"/>
    </xf>
    <xf numFmtId="0" fontId="10" fillId="3" borderId="15" xfId="1" applyNumberFormat="1" applyFont="1" applyFill="1" applyBorder="1" applyAlignment="1">
      <alignment horizontal="left" vertical="center"/>
    </xf>
    <xf numFmtId="0" fontId="10" fillId="3" borderId="18" xfId="1" applyNumberFormat="1" applyFont="1" applyFill="1" applyBorder="1" applyAlignment="1">
      <alignment horizontal="left" vertical="center"/>
    </xf>
    <xf numFmtId="0" fontId="10" fillId="3" borderId="18" xfId="1" applyNumberFormat="1" applyFont="1" applyFill="1" applyBorder="1" applyAlignment="1">
      <alignment horizontal="left" vertical="center" shrinkToFit="1"/>
    </xf>
    <xf numFmtId="176" fontId="10" fillId="3" borderId="21" xfId="1" applyNumberFormat="1" applyFont="1" applyFill="1" applyBorder="1" applyAlignment="1">
      <alignment horizontal="right" vertical="center"/>
    </xf>
    <xf numFmtId="176" fontId="10" fillId="3" borderId="18" xfId="1" applyNumberFormat="1" applyFont="1" applyFill="1" applyBorder="1" applyAlignment="1">
      <alignment horizontal="right" vertical="center"/>
    </xf>
    <xf numFmtId="0" fontId="10" fillId="3" borderId="21" xfId="1" applyNumberFormat="1" applyFont="1" applyFill="1" applyBorder="1" applyAlignment="1">
      <alignment horizontal="left" vertical="center"/>
    </xf>
    <xf numFmtId="0" fontId="10" fillId="3" borderId="23" xfId="1" applyNumberFormat="1" applyFont="1" applyFill="1" applyBorder="1" applyAlignment="1">
      <alignment horizontal="justify" vertical="center" wrapText="1"/>
    </xf>
    <xf numFmtId="0" fontId="10" fillId="4" borderId="0" xfId="1" applyNumberFormat="1" applyFont="1" applyFill="1" applyAlignment="1">
      <alignment vertical="center"/>
    </xf>
    <xf numFmtId="178" fontId="3" fillId="3" borderId="21" xfId="1" applyNumberFormat="1" applyFont="1" applyFill="1" applyBorder="1" applyAlignment="1">
      <alignment horizontal="left" vertical="center" shrinkToFit="1"/>
    </xf>
    <xf numFmtId="0" fontId="9" fillId="3" borderId="21" xfId="1" applyNumberFormat="1" applyFont="1" applyFill="1" applyBorder="1" applyAlignment="1">
      <alignment horizontal="left" vertical="center"/>
    </xf>
    <xf numFmtId="0" fontId="2" fillId="3" borderId="21" xfId="1" applyNumberFormat="1" applyFont="1" applyFill="1" applyBorder="1" applyAlignment="1">
      <alignment horizontal="left" vertical="center"/>
    </xf>
    <xf numFmtId="0" fontId="9" fillId="0" borderId="0" xfId="1" applyNumberFormat="1" applyFont="1" applyFill="1" applyAlignment="1">
      <alignment vertical="center"/>
    </xf>
    <xf numFmtId="0" fontId="9" fillId="0" borderId="21" xfId="1" applyNumberFormat="1" applyFont="1" applyFill="1" applyBorder="1" applyAlignment="1">
      <alignment horizontal="left" vertical="center"/>
    </xf>
    <xf numFmtId="178" fontId="2" fillId="3" borderId="38" xfId="1" applyNumberFormat="1" applyFont="1" applyFill="1" applyBorder="1" applyAlignment="1">
      <alignment horizontal="left" vertical="center" shrinkToFit="1"/>
    </xf>
    <xf numFmtId="0" fontId="2" fillId="0" borderId="14" xfId="1" applyNumberFormat="1" applyFont="1" applyFill="1" applyBorder="1" applyAlignment="1">
      <alignment vertical="center"/>
    </xf>
    <xf numFmtId="3" fontId="2" fillId="0" borderId="12" xfId="1" applyNumberFormat="1" applyFont="1" applyFill="1" applyBorder="1" applyAlignment="1">
      <alignment horizontal="right" vertical="center"/>
    </xf>
    <xf numFmtId="177" fontId="2" fillId="0" borderId="25" xfId="2" applyNumberFormat="1" applyFont="1" applyFill="1" applyBorder="1" applyAlignment="1">
      <alignment horizontal="center" vertical="center" wrapText="1"/>
    </xf>
    <xf numFmtId="0" fontId="2" fillId="0" borderId="39" xfId="1" applyNumberFormat="1" applyFont="1" applyFill="1" applyBorder="1" applyAlignment="1">
      <alignment horizontal="left" vertical="center" shrinkToFit="1"/>
    </xf>
    <xf numFmtId="176" fontId="2" fillId="0" borderId="40" xfId="1" applyNumberFormat="1" applyFont="1" applyFill="1" applyBorder="1" applyAlignment="1">
      <alignment horizontal="right" vertical="center"/>
    </xf>
    <xf numFmtId="176" fontId="2" fillId="0" borderId="39" xfId="1" applyNumberFormat="1" applyFont="1" applyFill="1" applyBorder="1" applyAlignment="1">
      <alignment horizontal="right" vertical="center"/>
    </xf>
    <xf numFmtId="3" fontId="2" fillId="0" borderId="39" xfId="1" applyNumberFormat="1" applyFont="1" applyFill="1" applyBorder="1" applyAlignment="1">
      <alignment horizontal="right" vertical="center"/>
    </xf>
    <xf numFmtId="177" fontId="2" fillId="0" borderId="43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top"/>
    </xf>
    <xf numFmtId="176" fontId="2" fillId="0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 shrinkToFit="1"/>
    </xf>
    <xf numFmtId="0" fontId="2" fillId="0" borderId="0" xfId="1" applyNumberFormat="1" applyFont="1" applyFill="1" applyBorder="1" applyAlignment="1">
      <alignment horizontal="left" vertical="top" shrinkToFit="1"/>
    </xf>
    <xf numFmtId="0" fontId="2" fillId="0" borderId="0" xfId="1" applyNumberFormat="1" applyFont="1" applyFill="1" applyBorder="1" applyAlignment="1">
      <alignment horizontal="center" vertical="top" shrinkToFit="1"/>
    </xf>
    <xf numFmtId="0" fontId="2" fillId="0" borderId="0" xfId="1" applyNumberFormat="1" applyFont="1" applyFill="1" applyBorder="1" applyAlignment="1">
      <alignment vertical="top" shrinkToFit="1"/>
    </xf>
    <xf numFmtId="176" fontId="2" fillId="0" borderId="0" xfId="1" applyNumberFormat="1" applyFont="1" applyFill="1" applyBorder="1" applyAlignment="1">
      <alignment horizontal="right" vertical="top" shrinkToFit="1"/>
    </xf>
    <xf numFmtId="3" fontId="2" fillId="0" borderId="0" xfId="1" applyNumberFormat="1" applyFont="1" applyFill="1" applyBorder="1" applyAlignment="1">
      <alignment horizontal="right" vertical="top"/>
    </xf>
    <xf numFmtId="0" fontId="2" fillId="5" borderId="0" xfId="4" applyNumberFormat="1" applyFont="1" applyFill="1" applyBorder="1" applyAlignment="1">
      <alignment horizontal="left" vertical="center"/>
    </xf>
    <xf numFmtId="0" fontId="2" fillId="5" borderId="0" xfId="4" applyNumberFormat="1" applyFont="1" applyFill="1" applyBorder="1" applyAlignment="1">
      <alignment horizontal="center" vertical="center"/>
    </xf>
    <xf numFmtId="0" fontId="2" fillId="5" borderId="0" xfId="4" applyNumberFormat="1" applyFont="1" applyFill="1" applyBorder="1" applyAlignment="1">
      <alignment horizontal="left" vertical="center"/>
    </xf>
    <xf numFmtId="0" fontId="2" fillId="5" borderId="0" xfId="4" applyNumberFormat="1" applyFont="1" applyFill="1" applyBorder="1" applyAlignment="1">
      <alignment horizontal="right" vertical="center"/>
    </xf>
    <xf numFmtId="0" fontId="2" fillId="5" borderId="44" xfId="4" applyNumberFormat="1" applyFont="1" applyFill="1" applyBorder="1" applyAlignment="1">
      <alignment horizontal="center" vertical="center" wrapText="1"/>
    </xf>
    <xf numFmtId="0" fontId="2" fillId="5" borderId="45" xfId="4" applyNumberFormat="1" applyFont="1" applyFill="1" applyBorder="1" applyAlignment="1">
      <alignment horizontal="center" vertical="center" wrapText="1"/>
    </xf>
    <xf numFmtId="0" fontId="12" fillId="5" borderId="45" xfId="4" applyNumberFormat="1" applyFont="1" applyFill="1" applyBorder="1" applyAlignment="1">
      <alignment horizontal="center" vertical="center" wrapText="1"/>
    </xf>
    <xf numFmtId="0" fontId="2" fillId="5" borderId="46" xfId="4" applyNumberFormat="1" applyFont="1" applyFill="1" applyBorder="1" applyAlignment="1">
      <alignment horizontal="center" vertical="center" wrapText="1"/>
    </xf>
    <xf numFmtId="0" fontId="2" fillId="5" borderId="47" xfId="4" applyNumberFormat="1" applyFont="1" applyFill="1" applyBorder="1" applyAlignment="1">
      <alignment horizontal="center" vertical="center" wrapText="1"/>
    </xf>
    <xf numFmtId="183" fontId="2" fillId="5" borderId="48" xfId="4" applyNumberFormat="1" applyFont="1" applyFill="1" applyBorder="1" applyAlignment="1">
      <alignment horizontal="center" vertical="center" wrapText="1"/>
    </xf>
    <xf numFmtId="0" fontId="2" fillId="5" borderId="49" xfId="4" applyNumberFormat="1" applyFont="1" applyFill="1" applyBorder="1" applyAlignment="1">
      <alignment horizontal="left" vertical="center" wrapText="1"/>
    </xf>
    <xf numFmtId="0" fontId="2" fillId="5" borderId="50" xfId="4" applyNumberFormat="1" applyFont="1" applyFill="1" applyBorder="1" applyAlignment="1">
      <alignment horizontal="center" vertical="center" wrapText="1"/>
    </xf>
    <xf numFmtId="183" fontId="2" fillId="5" borderId="51" xfId="4" applyNumberFormat="1" applyFont="1" applyFill="1" applyBorder="1" applyAlignment="1">
      <alignment horizontal="center" vertical="center" wrapText="1"/>
    </xf>
    <xf numFmtId="0" fontId="2" fillId="5" borderId="52" xfId="4" applyNumberFormat="1" applyFont="1" applyFill="1" applyBorder="1" applyAlignment="1">
      <alignment horizontal="left" vertical="center" wrapText="1"/>
    </xf>
    <xf numFmtId="183" fontId="2" fillId="5" borderId="0" xfId="4" applyNumberFormat="1" applyFont="1" applyFill="1" applyBorder="1" applyAlignment="1">
      <alignment horizontal="center" vertical="center" wrapText="1"/>
    </xf>
    <xf numFmtId="0" fontId="2" fillId="5" borderId="0" xfId="4" applyNumberFormat="1" applyFont="1" applyFill="1" applyBorder="1" applyAlignment="1">
      <alignment horizontal="left" vertical="center" wrapText="1"/>
    </xf>
    <xf numFmtId="184" fontId="0" fillId="0" borderId="0" xfId="5" applyNumberFormat="1" applyFont="1">
      <alignment vertical="center"/>
    </xf>
    <xf numFmtId="184" fontId="13" fillId="0" borderId="0" xfId="5" applyNumberFormat="1" applyFont="1" applyAlignment="1">
      <alignment horizontal="center" vertical="center"/>
    </xf>
    <xf numFmtId="185" fontId="0" fillId="0" borderId="0" xfId="5" applyNumberFormat="1" applyFont="1">
      <alignment vertical="center"/>
    </xf>
    <xf numFmtId="184" fontId="0" fillId="0" borderId="0" xfId="5" applyNumberFormat="1" applyFont="1" applyAlignment="1">
      <alignment horizontal="distributed" vertical="center" wrapText="1"/>
    </xf>
    <xf numFmtId="185" fontId="13" fillId="0" borderId="0" xfId="5" applyNumberFormat="1" applyFont="1" applyAlignment="1">
      <alignment horizontal="center" vertical="center"/>
    </xf>
    <xf numFmtId="184" fontId="14" fillId="0" borderId="0" xfId="5" applyNumberFormat="1" applyFont="1">
      <alignment vertical="center"/>
    </xf>
    <xf numFmtId="185" fontId="0" fillId="0" borderId="7" xfId="5" applyNumberFormat="1" applyFont="1" applyBorder="1" applyAlignment="1">
      <alignment horizontal="right" vertical="center" shrinkToFit="1"/>
    </xf>
    <xf numFmtId="184" fontId="2" fillId="0" borderId="0" xfId="5" applyNumberFormat="1" applyFont="1" applyAlignment="1">
      <alignment vertical="center"/>
    </xf>
    <xf numFmtId="184" fontId="6" fillId="2" borderId="12" xfId="5" applyNumberFormat="1" applyFont="1" applyFill="1" applyBorder="1" applyAlignment="1">
      <alignment horizontal="center" vertical="center" wrapText="1" shrinkToFit="1"/>
    </xf>
    <xf numFmtId="184" fontId="6" fillId="2" borderId="12" xfId="5" applyNumberFormat="1" applyFont="1" applyFill="1" applyBorder="1" applyAlignment="1">
      <alignment horizontal="center" vertical="center" shrinkToFit="1"/>
    </xf>
    <xf numFmtId="185" fontId="6" fillId="2" borderId="12" xfId="5" applyNumberFormat="1" applyFont="1" applyFill="1" applyBorder="1" applyAlignment="1">
      <alignment horizontal="center" vertical="center" shrinkToFit="1"/>
    </xf>
    <xf numFmtId="184" fontId="6" fillId="0" borderId="12" xfId="5" applyNumberFormat="1" applyFont="1" applyFill="1" applyBorder="1" applyAlignment="1">
      <alignment vertical="center" shrinkToFit="1"/>
    </xf>
    <xf numFmtId="185" fontId="6" fillId="0" borderId="12" xfId="5" applyNumberFormat="1" applyFont="1" applyBorder="1" applyAlignment="1">
      <alignment horizontal="center" vertical="center"/>
    </xf>
    <xf numFmtId="185" fontId="6" fillId="0" borderId="12" xfId="5" applyNumberFormat="1" applyFont="1" applyFill="1" applyBorder="1" applyAlignment="1">
      <alignment horizontal="center" vertical="center" shrinkToFit="1"/>
    </xf>
    <xf numFmtId="184" fontId="2" fillId="0" borderId="0" xfId="5" applyNumberFormat="1" applyFont="1" applyFill="1" applyAlignment="1">
      <alignment vertical="center"/>
    </xf>
    <xf numFmtId="184" fontId="2" fillId="0" borderId="12" xfId="5" applyNumberFormat="1" applyFont="1" applyBorder="1" applyAlignment="1">
      <alignment horizontal="distributed" vertical="center" wrapText="1"/>
    </xf>
    <xf numFmtId="184" fontId="2" fillId="0" borderId="12" xfId="5" applyNumberFormat="1" applyFont="1" applyBorder="1" applyAlignment="1">
      <alignment horizontal="distributed" vertical="center" wrapText="1"/>
    </xf>
    <xf numFmtId="184" fontId="2" fillId="0" borderId="12" xfId="5" applyNumberFormat="1" applyFont="1" applyBorder="1" applyAlignment="1">
      <alignment vertical="center"/>
    </xf>
    <xf numFmtId="184" fontId="2" fillId="0" borderId="12" xfId="5" applyNumberFormat="1" applyFont="1" applyFill="1" applyBorder="1" applyAlignment="1">
      <alignment vertical="center" shrinkToFit="1"/>
    </xf>
    <xf numFmtId="185" fontId="2" fillId="0" borderId="12" xfId="5" applyNumberFormat="1" applyFont="1" applyBorder="1" applyAlignment="1">
      <alignment horizontal="center" vertical="center"/>
    </xf>
    <xf numFmtId="185" fontId="2" fillId="0" borderId="12" xfId="5" applyNumberFormat="1" applyFont="1" applyFill="1" applyBorder="1" applyAlignment="1">
      <alignment horizontal="center" vertical="center" shrinkToFit="1"/>
    </xf>
    <xf numFmtId="184" fontId="2" fillId="0" borderId="18" xfId="5" applyNumberFormat="1" applyFont="1" applyBorder="1" applyAlignment="1">
      <alignment horizontal="center" vertical="center"/>
    </xf>
    <xf numFmtId="184" fontId="2" fillId="0" borderId="9" xfId="5" applyNumberFormat="1" applyFont="1" applyBorder="1" applyAlignment="1">
      <alignment horizontal="distributed" vertical="center" wrapText="1"/>
    </xf>
    <xf numFmtId="184" fontId="2" fillId="3" borderId="12" xfId="5" applyNumberFormat="1" applyFont="1" applyFill="1" applyBorder="1" applyAlignment="1">
      <alignment horizontal="distributed" vertical="center" wrapText="1"/>
    </xf>
    <xf numFmtId="184" fontId="2" fillId="3" borderId="12" xfId="5" applyNumberFormat="1" applyFont="1" applyFill="1" applyBorder="1" applyAlignment="1">
      <alignment vertical="center"/>
    </xf>
    <xf numFmtId="184" fontId="2" fillId="0" borderId="9" xfId="5" applyNumberFormat="1" applyFont="1" applyBorder="1" applyAlignment="1">
      <alignment horizontal="center" vertical="center"/>
    </xf>
    <xf numFmtId="184" fontId="2" fillId="0" borderId="6" xfId="5" applyNumberFormat="1" applyFont="1" applyBorder="1" applyAlignment="1">
      <alignment horizontal="center" vertical="center"/>
    </xf>
    <xf numFmtId="184" fontId="2" fillId="0" borderId="12" xfId="5" applyNumberFormat="1" applyFont="1" applyBorder="1">
      <alignment vertical="center"/>
    </xf>
    <xf numFmtId="184" fontId="2" fillId="3" borderId="12" xfId="5" applyNumberFormat="1" applyFont="1" applyFill="1" applyBorder="1" applyAlignment="1">
      <alignment horizontal="distributed" vertical="center" wrapText="1"/>
    </xf>
    <xf numFmtId="184" fontId="6" fillId="0" borderId="18" xfId="5" applyNumberFormat="1" applyFont="1" applyBorder="1" applyAlignment="1">
      <alignment horizontal="center" vertical="center"/>
    </xf>
    <xf numFmtId="184" fontId="2" fillId="3" borderId="12" xfId="5" applyNumberFormat="1" applyFont="1" applyFill="1" applyBorder="1" applyAlignment="1">
      <alignment horizontal="distributed" vertical="distributed"/>
    </xf>
    <xf numFmtId="184" fontId="2" fillId="0" borderId="6" xfId="5" applyNumberFormat="1" applyFont="1" applyBorder="1" applyAlignment="1">
      <alignment horizontal="distributed" vertical="center" wrapText="1"/>
    </xf>
    <xf numFmtId="184" fontId="2" fillId="0" borderId="18" xfId="5" applyNumberFormat="1" applyFont="1" applyBorder="1" applyAlignment="1">
      <alignment horizontal="distributed" vertical="center" wrapText="1"/>
    </xf>
    <xf numFmtId="184" fontId="2" fillId="0" borderId="12" xfId="5" applyNumberFormat="1" applyFont="1" applyBorder="1" applyAlignment="1">
      <alignment horizontal="center" vertical="center"/>
    </xf>
    <xf numFmtId="184" fontId="2" fillId="3" borderId="12" xfId="5" applyNumberFormat="1" applyFont="1" applyFill="1" applyBorder="1" applyAlignment="1">
      <alignment horizontal="center" vertical="center"/>
    </xf>
    <xf numFmtId="185" fontId="2" fillId="3" borderId="12" xfId="5" applyNumberFormat="1" applyFont="1" applyFill="1" applyBorder="1" applyAlignment="1">
      <alignment horizontal="center" vertical="center"/>
    </xf>
    <xf numFmtId="184" fontId="2" fillId="3" borderId="18" xfId="5" applyNumberFormat="1" applyFont="1" applyFill="1" applyBorder="1" applyAlignment="1">
      <alignment horizontal="center" vertical="center"/>
    </xf>
    <xf numFmtId="184" fontId="2" fillId="0" borderId="12" xfId="5" applyNumberFormat="1" applyFont="1" applyBorder="1" applyAlignment="1">
      <alignment horizontal="distributed" vertical="center" wrapText="1"/>
    </xf>
    <xf numFmtId="184" fontId="2" fillId="3" borderId="18" xfId="5" applyNumberFormat="1" applyFont="1" applyFill="1" applyBorder="1" applyAlignment="1">
      <alignment horizontal="distributed" vertical="center" wrapText="1"/>
    </xf>
    <xf numFmtId="3" fontId="2" fillId="3" borderId="53" xfId="1" applyNumberFormat="1" applyFont="1" applyFill="1" applyBorder="1" applyAlignment="1">
      <alignment horizontal="left" vertical="center" shrinkToFit="1"/>
    </xf>
    <xf numFmtId="3" fontId="2" fillId="3" borderId="54" xfId="1" applyNumberFormat="1" applyFont="1" applyFill="1" applyBorder="1" applyAlignment="1">
      <alignment horizontal="left" vertical="center" shrinkToFit="1"/>
    </xf>
    <xf numFmtId="3" fontId="2" fillId="3" borderId="55" xfId="1" applyNumberFormat="1" applyFont="1" applyFill="1" applyBorder="1" applyAlignment="1">
      <alignment horizontal="right" vertical="center" shrinkToFit="1"/>
    </xf>
    <xf numFmtId="3" fontId="2" fillId="0" borderId="55" xfId="1" applyNumberFormat="1" applyFont="1" applyFill="1" applyBorder="1" applyAlignment="1">
      <alignment horizontal="right" vertical="center"/>
    </xf>
    <xf numFmtId="177" fontId="2" fillId="0" borderId="56" xfId="2" applyNumberFormat="1" applyFont="1" applyFill="1" applyBorder="1" applyAlignment="1">
      <alignment horizontal="center" vertical="center" shrinkToFit="1"/>
    </xf>
    <xf numFmtId="3" fontId="2" fillId="3" borderId="57" xfId="1" applyNumberFormat="1" applyFont="1" applyFill="1" applyBorder="1" applyAlignment="1">
      <alignment horizontal="right" vertical="center" shrinkToFit="1"/>
    </xf>
    <xf numFmtId="3" fontId="2" fillId="0" borderId="57" xfId="1" applyNumberFormat="1" applyFont="1" applyFill="1" applyBorder="1" applyAlignment="1">
      <alignment horizontal="right" vertical="center"/>
    </xf>
    <xf numFmtId="177" fontId="2" fillId="0" borderId="58" xfId="2" applyNumberFormat="1" applyFont="1" applyFill="1" applyBorder="1" applyAlignment="1">
      <alignment horizontal="center" vertical="center" wrapText="1"/>
    </xf>
    <xf numFmtId="178" fontId="2" fillId="6" borderId="21" xfId="1" applyNumberFormat="1" applyFont="1" applyFill="1" applyBorder="1" applyAlignment="1" applyProtection="1">
      <alignment horizontal="left" vertical="center"/>
    </xf>
    <xf numFmtId="0" fontId="2" fillId="6" borderId="0" xfId="1" applyNumberFormat="1" applyFont="1" applyFill="1" applyBorder="1" applyAlignment="1">
      <alignment horizontal="left" vertical="center" shrinkToFit="1"/>
    </xf>
    <xf numFmtId="3" fontId="2" fillId="6" borderId="0" xfId="1" applyNumberFormat="1" applyFont="1" applyFill="1" applyBorder="1" applyAlignment="1">
      <alignment horizontal="left" vertical="center" shrinkToFit="1"/>
    </xf>
    <xf numFmtId="3" fontId="2" fillId="6" borderId="22" xfId="1" applyNumberFormat="1" applyFont="1" applyFill="1" applyBorder="1" applyAlignment="1">
      <alignment horizontal="left" vertical="center" shrinkToFit="1"/>
    </xf>
    <xf numFmtId="3" fontId="2" fillId="6" borderId="21" xfId="1" applyNumberFormat="1" applyFont="1" applyFill="1" applyBorder="1" applyAlignment="1">
      <alignment horizontal="right" vertical="center" shrinkToFit="1"/>
    </xf>
    <xf numFmtId="3" fontId="2" fillId="0" borderId="23" xfId="1" applyNumberFormat="1" applyFont="1" applyFill="1" applyBorder="1" applyAlignment="1">
      <alignment horizontal="justify" vertical="center" wrapText="1"/>
    </xf>
    <xf numFmtId="178" fontId="8" fillId="3" borderId="0" xfId="2" applyNumberFormat="1" applyFont="1" applyFill="1" applyBorder="1" applyAlignment="1">
      <alignment horizontal="right" vertical="center" shrinkToFit="1"/>
    </xf>
    <xf numFmtId="178" fontId="8" fillId="3" borderId="16" xfId="2" applyNumberFormat="1" applyFont="1" applyFill="1" applyBorder="1" applyAlignment="1">
      <alignment horizontal="right" vertical="center" shrinkToFit="1"/>
    </xf>
    <xf numFmtId="178" fontId="22" fillId="6" borderId="0" xfId="1" applyNumberFormat="1" applyFont="1" applyFill="1" applyAlignment="1">
      <alignment horizontal="right" vertical="center" shrinkToFit="1"/>
    </xf>
    <xf numFmtId="178" fontId="22" fillId="6" borderId="0" xfId="1" applyNumberFormat="1" applyFont="1" applyFill="1" applyAlignment="1">
      <alignment horizontal="left" vertical="center" shrinkToFit="1"/>
    </xf>
    <xf numFmtId="178" fontId="22" fillId="6" borderId="0" xfId="1" applyNumberFormat="1" applyFont="1" applyFill="1" applyAlignment="1">
      <alignment horizontal="center" vertical="center" shrinkToFit="1"/>
    </xf>
    <xf numFmtId="178" fontId="22" fillId="6" borderId="62" xfId="1" applyNumberFormat="1" applyFont="1" applyFill="1" applyBorder="1" applyAlignment="1">
      <alignment horizontal="left" vertical="center" shrinkToFit="1"/>
    </xf>
    <xf numFmtId="178" fontId="22" fillId="6" borderId="63" xfId="1" applyNumberFormat="1" applyFont="1" applyFill="1" applyBorder="1" applyAlignment="1">
      <alignment horizontal="right" vertical="center" shrinkToFit="1"/>
    </xf>
    <xf numFmtId="3" fontId="22" fillId="6" borderId="0" xfId="1" applyNumberFormat="1" applyFont="1" applyFill="1" applyBorder="1" applyAlignment="1">
      <alignment horizontal="left" vertical="center" shrinkToFit="1"/>
    </xf>
    <xf numFmtId="3" fontId="22" fillId="6" borderId="61" xfId="1" applyNumberFormat="1" applyFont="1" applyFill="1" applyBorder="1" applyAlignment="1">
      <alignment horizontal="right" vertical="center" shrinkToFit="1"/>
    </xf>
    <xf numFmtId="3" fontId="22" fillId="6" borderId="0" xfId="1" applyNumberFormat="1" applyFont="1" applyFill="1" applyAlignment="1">
      <alignment horizontal="left" vertical="center" shrinkToFit="1"/>
    </xf>
    <xf numFmtId="3" fontId="22" fillId="6" borderId="62" xfId="1" applyNumberFormat="1" applyFont="1" applyFill="1" applyBorder="1" applyAlignment="1">
      <alignment horizontal="left" vertical="center" shrinkToFit="1"/>
    </xf>
    <xf numFmtId="0" fontId="22" fillId="6" borderId="67" xfId="1" applyFont="1" applyFill="1" applyBorder="1" applyAlignment="1">
      <alignment horizontal="left" vertical="center" shrinkToFit="1"/>
    </xf>
    <xf numFmtId="3" fontId="22" fillId="6" borderId="69" xfId="1" applyNumberFormat="1" applyFont="1" applyFill="1" applyBorder="1" applyAlignment="1">
      <alignment horizontal="right" vertical="center" shrinkToFit="1"/>
    </xf>
    <xf numFmtId="3" fontId="22" fillId="6" borderId="63" xfId="1" applyNumberFormat="1" applyFont="1" applyFill="1" applyBorder="1" applyAlignment="1">
      <alignment horizontal="right" vertical="center" shrinkToFit="1"/>
    </xf>
    <xf numFmtId="3" fontId="22" fillId="6" borderId="64" xfId="1" applyNumberFormat="1" applyFont="1" applyFill="1" applyBorder="1" applyAlignment="1">
      <alignment horizontal="right" vertical="center" shrinkToFit="1"/>
    </xf>
    <xf numFmtId="0" fontId="22" fillId="6" borderId="0" xfId="1" applyFont="1" applyFill="1" applyAlignment="1">
      <alignment horizontal="left" vertical="center" shrinkToFit="1"/>
    </xf>
    <xf numFmtId="3" fontId="22" fillId="6" borderId="62" xfId="1" applyNumberFormat="1" applyFont="1" applyFill="1" applyBorder="1" applyAlignment="1">
      <alignment horizontal="right" vertical="center" shrinkToFit="1"/>
    </xf>
    <xf numFmtId="3" fontId="22" fillId="6" borderId="71" xfId="1" applyNumberFormat="1" applyFont="1" applyFill="1" applyBorder="1" applyAlignment="1">
      <alignment horizontal="right" vertical="center" shrinkToFit="1"/>
    </xf>
    <xf numFmtId="3" fontId="19" fillId="3" borderId="0" xfId="1" applyNumberFormat="1" applyFont="1" applyFill="1" applyBorder="1" applyAlignment="1">
      <alignment horizontal="left" vertical="center" shrinkToFit="1"/>
    </xf>
    <xf numFmtId="3" fontId="19" fillId="3" borderId="22" xfId="1" applyNumberFormat="1" applyFont="1" applyFill="1" applyBorder="1" applyAlignment="1">
      <alignment horizontal="left" vertical="center" shrinkToFit="1"/>
    </xf>
    <xf numFmtId="3" fontId="19" fillId="3" borderId="37" xfId="1" applyNumberFormat="1" applyFont="1" applyFill="1" applyBorder="1" applyAlignment="1">
      <alignment horizontal="right" vertical="center" shrinkToFit="1"/>
    </xf>
    <xf numFmtId="0" fontId="22" fillId="6" borderId="0" xfId="1" applyFont="1" applyFill="1" applyAlignment="1">
      <alignment vertical="center" shrinkToFit="1"/>
    </xf>
    <xf numFmtId="0" fontId="19" fillId="3" borderId="0" xfId="1" applyNumberFormat="1" applyFont="1" applyFill="1" applyBorder="1" applyAlignment="1">
      <alignment horizontal="left" vertical="center" shrinkToFit="1"/>
    </xf>
    <xf numFmtId="3" fontId="19" fillId="3" borderId="21" xfId="1" applyNumberFormat="1" applyFont="1" applyFill="1" applyBorder="1" applyAlignment="1">
      <alignment horizontal="right" vertical="center" shrinkToFit="1"/>
    </xf>
    <xf numFmtId="0" fontId="22" fillId="6" borderId="65" xfId="1" applyFont="1" applyFill="1" applyBorder="1" applyAlignment="1">
      <alignment vertical="center" shrinkToFit="1"/>
    </xf>
    <xf numFmtId="0" fontId="22" fillId="0" borderId="0" xfId="1" applyFont="1" applyFill="1" applyAlignment="1">
      <alignment horizontal="left" vertical="center" shrinkToFit="1"/>
    </xf>
    <xf numFmtId="3" fontId="22" fillId="0" borderId="61" xfId="1" applyNumberFormat="1" applyFont="1" applyFill="1" applyBorder="1" applyAlignment="1">
      <alignment horizontal="right" vertical="center" shrinkToFit="1"/>
    </xf>
    <xf numFmtId="3" fontId="22" fillId="0" borderId="63" xfId="1" applyNumberFormat="1" applyFont="1" applyFill="1" applyBorder="1" applyAlignment="1">
      <alignment horizontal="right" vertical="center" shrinkToFit="1"/>
    </xf>
    <xf numFmtId="3" fontId="22" fillId="0" borderId="0" xfId="1" applyNumberFormat="1" applyFont="1" applyFill="1" applyAlignment="1">
      <alignment horizontal="left" vertical="center" shrinkToFit="1"/>
    </xf>
    <xf numFmtId="3" fontId="22" fillId="0" borderId="62" xfId="1" applyNumberFormat="1" applyFont="1" applyFill="1" applyBorder="1" applyAlignment="1">
      <alignment horizontal="left" vertical="center" shrinkToFit="1"/>
    </xf>
    <xf numFmtId="3" fontId="22" fillId="0" borderId="64" xfId="1" applyNumberFormat="1" applyFont="1" applyFill="1" applyBorder="1" applyAlignment="1">
      <alignment horizontal="right" vertical="center" shrinkToFit="1"/>
    </xf>
    <xf numFmtId="3" fontId="2" fillId="6" borderId="18" xfId="1" applyNumberFormat="1" applyFont="1" applyFill="1" applyBorder="1" applyAlignment="1">
      <alignment horizontal="right" vertical="center" shrinkToFit="1"/>
    </xf>
    <xf numFmtId="178" fontId="2" fillId="0" borderId="0" xfId="1" applyNumberFormat="1" applyFont="1" applyFill="1" applyBorder="1" applyAlignment="1">
      <alignment horizontal="left" vertical="center"/>
    </xf>
    <xf numFmtId="3" fontId="2" fillId="0" borderId="0" xfId="1" applyNumberFormat="1" applyFont="1" applyFill="1" applyBorder="1" applyAlignment="1">
      <alignment vertical="center"/>
    </xf>
    <xf numFmtId="178" fontId="22" fillId="6" borderId="0" xfId="1" applyNumberFormat="1" applyFont="1" applyFill="1" applyBorder="1" applyAlignment="1">
      <alignment horizontal="left" vertical="center" shrinkToFit="1"/>
    </xf>
    <xf numFmtId="0" fontId="22" fillId="6" borderId="0" xfId="1" applyFont="1" applyFill="1" applyBorder="1" applyAlignment="1">
      <alignment horizontal="left" vertical="center" shrinkToFit="1"/>
    </xf>
    <xf numFmtId="178" fontId="6" fillId="5" borderId="21" xfId="1" quotePrefix="1" applyNumberFormat="1" applyFont="1" applyFill="1" applyBorder="1">
      <alignment vertical="center"/>
    </xf>
    <xf numFmtId="178" fontId="8" fillId="5" borderId="0" xfId="1" applyNumberFormat="1" applyFont="1" applyFill="1" applyAlignment="1">
      <alignment horizontal="right" vertical="center" shrinkToFit="1"/>
    </xf>
    <xf numFmtId="178" fontId="2" fillId="5" borderId="0" xfId="1" applyNumberFormat="1" applyFont="1" applyFill="1" applyAlignment="1">
      <alignment horizontal="left" vertical="center" shrinkToFit="1"/>
    </xf>
    <xf numFmtId="178" fontId="2" fillId="5" borderId="0" xfId="1" applyNumberFormat="1" applyFont="1" applyFill="1" applyAlignment="1">
      <alignment horizontal="center" vertical="center" shrinkToFit="1"/>
    </xf>
    <xf numFmtId="178" fontId="2" fillId="5" borderId="0" xfId="1" applyNumberFormat="1" applyFont="1" applyFill="1" applyAlignment="1">
      <alignment vertical="center" shrinkToFit="1"/>
    </xf>
    <xf numFmtId="178" fontId="26" fillId="6" borderId="19" xfId="1" applyNumberFormat="1" applyFont="1" applyFill="1" applyBorder="1" applyAlignment="1">
      <alignment horizontal="left" vertical="center" shrinkToFit="1"/>
    </xf>
    <xf numFmtId="178" fontId="26" fillId="3" borderId="16" xfId="1" applyNumberFormat="1" applyFont="1" applyFill="1" applyBorder="1" applyAlignment="1">
      <alignment horizontal="right" vertical="center" shrinkToFit="1"/>
    </xf>
    <xf numFmtId="178" fontId="26" fillId="3" borderId="16" xfId="1" applyNumberFormat="1" applyFont="1" applyFill="1" applyBorder="1" applyAlignment="1">
      <alignment horizontal="left" vertical="center" shrinkToFit="1"/>
    </xf>
    <xf numFmtId="178" fontId="26" fillId="3" borderId="16" xfId="1" applyNumberFormat="1" applyFont="1" applyFill="1" applyBorder="1" applyAlignment="1">
      <alignment vertical="center" shrinkToFit="1"/>
    </xf>
    <xf numFmtId="178" fontId="26" fillId="6" borderId="21" xfId="1" applyNumberFormat="1" applyFont="1" applyFill="1" applyBorder="1" applyAlignment="1">
      <alignment horizontal="left" vertical="center" shrinkToFit="1"/>
    </xf>
    <xf numFmtId="178" fontId="26" fillId="3" borderId="0" xfId="1" applyNumberFormat="1" applyFont="1" applyFill="1" applyBorder="1" applyAlignment="1">
      <alignment horizontal="right" vertical="center" shrinkToFit="1"/>
    </xf>
    <xf numFmtId="178" fontId="26" fillId="3" borderId="0" xfId="1" applyNumberFormat="1" applyFont="1" applyFill="1" applyBorder="1" applyAlignment="1">
      <alignment horizontal="left" vertical="center" shrinkToFit="1"/>
    </xf>
    <xf numFmtId="178" fontId="26" fillId="3" borderId="0" xfId="1" applyNumberFormat="1" applyFont="1" applyFill="1" applyBorder="1" applyAlignment="1">
      <alignment vertical="center" shrinkToFit="1"/>
    </xf>
    <xf numFmtId="178" fontId="26" fillId="6" borderId="21" xfId="1" applyNumberFormat="1" applyFont="1" applyFill="1" applyBorder="1" applyAlignment="1" applyProtection="1">
      <alignment vertical="center"/>
    </xf>
    <xf numFmtId="178" fontId="26" fillId="3" borderId="0" xfId="2" applyNumberFormat="1" applyFont="1" applyFill="1" applyBorder="1" applyAlignment="1">
      <alignment horizontal="right" vertical="center" shrinkToFit="1"/>
    </xf>
    <xf numFmtId="178" fontId="26" fillId="3" borderId="0" xfId="1" applyNumberFormat="1" applyFont="1" applyFill="1" applyBorder="1" applyAlignment="1">
      <alignment horizontal="center" vertical="center" shrinkToFit="1"/>
    </xf>
    <xf numFmtId="3" fontId="25" fillId="6" borderId="7" xfId="1" applyNumberFormat="1" applyFont="1" applyFill="1" applyBorder="1" applyAlignment="1">
      <alignment horizontal="left" vertical="center" shrinkToFit="1"/>
    </xf>
    <xf numFmtId="3" fontId="27" fillId="6" borderId="73" xfId="1" applyNumberFormat="1" applyFont="1" applyFill="1" applyBorder="1" applyAlignment="1">
      <alignment horizontal="right" vertical="center" shrinkToFit="1"/>
    </xf>
    <xf numFmtId="3" fontId="10" fillId="0" borderId="0" xfId="1" applyNumberFormat="1" applyFont="1" applyFill="1" applyAlignment="1">
      <alignment vertical="center"/>
    </xf>
    <xf numFmtId="178" fontId="27" fillId="6" borderId="61" xfId="1" applyNumberFormat="1" applyFont="1" applyFill="1" applyBorder="1">
      <alignment vertical="center"/>
    </xf>
    <xf numFmtId="178" fontId="27" fillId="6" borderId="0" xfId="1" applyNumberFormat="1" applyFont="1" applyFill="1" applyAlignment="1">
      <alignment horizontal="right" vertical="center" shrinkToFit="1"/>
    </xf>
    <xf numFmtId="178" fontId="27" fillId="6" borderId="0" xfId="1" applyNumberFormat="1" applyFont="1" applyFill="1" applyAlignment="1">
      <alignment horizontal="left" vertical="center" shrinkToFit="1"/>
    </xf>
    <xf numFmtId="178" fontId="27" fillId="6" borderId="0" xfId="1" applyNumberFormat="1" applyFont="1" applyFill="1" applyAlignment="1">
      <alignment horizontal="center" vertical="center" shrinkToFit="1"/>
    </xf>
    <xf numFmtId="178" fontId="27" fillId="6" borderId="0" xfId="1" applyNumberFormat="1" applyFont="1" applyFill="1" applyAlignment="1">
      <alignment vertical="center" shrinkToFit="1"/>
    </xf>
    <xf numFmtId="178" fontId="28" fillId="3" borderId="21" xfId="1" quotePrefix="1" applyNumberFormat="1" applyFont="1" applyFill="1" applyBorder="1" applyAlignment="1">
      <alignment vertical="center"/>
    </xf>
    <xf numFmtId="178" fontId="28" fillId="3" borderId="0" xfId="1" applyNumberFormat="1" applyFont="1" applyFill="1" applyBorder="1" applyAlignment="1">
      <alignment horizontal="right" vertical="center" shrinkToFit="1"/>
    </xf>
    <xf numFmtId="3" fontId="26" fillId="5" borderId="21" xfId="1" applyNumberFormat="1" applyFont="1" applyFill="1" applyBorder="1" applyAlignment="1">
      <alignment horizontal="left" vertical="center"/>
    </xf>
    <xf numFmtId="178" fontId="27" fillId="6" borderId="0" xfId="1" applyNumberFormat="1" applyFont="1" applyFill="1" applyBorder="1" applyAlignment="1">
      <alignment horizontal="left" vertical="center" shrinkToFit="1"/>
    </xf>
    <xf numFmtId="178" fontId="26" fillId="5" borderId="21" xfId="1" quotePrefix="1" applyNumberFormat="1" applyFont="1" applyFill="1" applyBorder="1">
      <alignment vertical="center"/>
    </xf>
    <xf numFmtId="178" fontId="26" fillId="6" borderId="21" xfId="1" applyNumberFormat="1" applyFont="1" applyFill="1" applyBorder="1" applyAlignment="1">
      <alignment vertical="center"/>
    </xf>
    <xf numFmtId="178" fontId="26" fillId="3" borderId="22" xfId="1" applyNumberFormat="1" applyFont="1" applyFill="1" applyBorder="1" applyAlignment="1">
      <alignment horizontal="left" vertical="center" shrinkToFit="1"/>
    </xf>
    <xf numFmtId="178" fontId="26" fillId="0" borderId="19" xfId="1" applyNumberFormat="1" applyFont="1" applyFill="1" applyBorder="1" applyAlignment="1">
      <alignment horizontal="left" vertical="center" shrinkToFit="1"/>
    </xf>
    <xf numFmtId="178" fontId="26" fillId="0" borderId="14" xfId="1" applyNumberFormat="1" applyFont="1" applyFill="1" applyBorder="1" applyAlignment="1">
      <alignment horizontal="right" vertical="center" shrinkToFit="1"/>
    </xf>
    <xf numFmtId="178" fontId="26" fillId="0" borderId="14" xfId="1" applyNumberFormat="1" applyFont="1" applyFill="1" applyBorder="1" applyAlignment="1">
      <alignment horizontal="left" vertical="center" shrinkToFit="1"/>
    </xf>
    <xf numFmtId="178" fontId="26" fillId="0" borderId="14" xfId="1" applyNumberFormat="1" applyFont="1" applyFill="1" applyBorder="1" applyAlignment="1">
      <alignment horizontal="center" vertical="center" shrinkToFit="1"/>
    </xf>
    <xf numFmtId="178" fontId="26" fillId="0" borderId="14" xfId="1" applyNumberFormat="1" applyFont="1" applyFill="1" applyBorder="1" applyAlignment="1">
      <alignment vertical="center" shrinkToFit="1"/>
    </xf>
    <xf numFmtId="178" fontId="26" fillId="0" borderId="17" xfId="1" applyNumberFormat="1" applyFont="1" applyFill="1" applyBorder="1" applyAlignment="1">
      <alignment horizontal="left" vertical="center" shrinkToFit="1"/>
    </xf>
    <xf numFmtId="178" fontId="28" fillId="3" borderId="19" xfId="1" applyNumberFormat="1" applyFont="1" applyFill="1" applyBorder="1" applyAlignment="1" applyProtection="1">
      <alignment horizontal="left" vertical="center"/>
    </xf>
    <xf numFmtId="178" fontId="26" fillId="3" borderId="16" xfId="1" applyNumberFormat="1" applyFont="1" applyFill="1" applyBorder="1" applyAlignment="1">
      <alignment horizontal="center" vertical="center" shrinkToFit="1"/>
    </xf>
    <xf numFmtId="178" fontId="26" fillId="3" borderId="20" xfId="1" applyNumberFormat="1" applyFont="1" applyFill="1" applyBorder="1" applyAlignment="1">
      <alignment horizontal="left" vertical="center" shrinkToFit="1"/>
    </xf>
    <xf numFmtId="178" fontId="26" fillId="5" borderId="0" xfId="1" applyNumberFormat="1" applyFont="1" applyFill="1" applyBorder="1" applyAlignment="1">
      <alignment horizontal="right" vertical="center" shrinkToFit="1"/>
    </xf>
    <xf numFmtId="178" fontId="26" fillId="5" borderId="0" xfId="1" applyNumberFormat="1" applyFont="1" applyFill="1" applyBorder="1" applyAlignment="1">
      <alignment horizontal="left" vertical="center" shrinkToFit="1"/>
    </xf>
    <xf numFmtId="178" fontId="26" fillId="5" borderId="0" xfId="1" applyNumberFormat="1" applyFont="1" applyFill="1" applyBorder="1" applyAlignment="1">
      <alignment horizontal="center" vertical="center" shrinkToFit="1"/>
    </xf>
    <xf numFmtId="178" fontId="26" fillId="5" borderId="0" xfId="1" applyNumberFormat="1" applyFont="1" applyFill="1" applyBorder="1" applyAlignment="1">
      <alignment vertical="center" shrinkToFit="1"/>
    </xf>
    <xf numFmtId="178" fontId="27" fillId="6" borderId="29" xfId="1" applyNumberFormat="1" applyFont="1" applyFill="1" applyBorder="1">
      <alignment vertical="center"/>
    </xf>
    <xf numFmtId="178" fontId="27" fillId="6" borderId="7" xfId="1" applyNumberFormat="1" applyFont="1" applyFill="1" applyBorder="1" applyAlignment="1">
      <alignment horizontal="right" vertical="center" shrinkToFit="1"/>
    </xf>
    <xf numFmtId="178" fontId="27" fillId="6" borderId="7" xfId="1" applyNumberFormat="1" applyFont="1" applyFill="1" applyBorder="1" applyAlignment="1">
      <alignment horizontal="left" vertical="center" shrinkToFit="1"/>
    </xf>
    <xf numFmtId="178" fontId="27" fillId="6" borderId="7" xfId="1" applyNumberFormat="1" applyFont="1" applyFill="1" applyBorder="1" applyAlignment="1">
      <alignment vertical="center" shrinkToFit="1"/>
    </xf>
    <xf numFmtId="178" fontId="27" fillId="6" borderId="7" xfId="1" applyNumberFormat="1" applyFont="1" applyFill="1" applyBorder="1" applyAlignment="1">
      <alignment horizontal="center" vertical="center" shrinkToFit="1"/>
    </xf>
    <xf numFmtId="178" fontId="27" fillId="6" borderId="72" xfId="1" applyNumberFormat="1" applyFont="1" applyFill="1" applyBorder="1" applyAlignment="1">
      <alignment horizontal="left" vertical="center" shrinkToFit="1"/>
    </xf>
    <xf numFmtId="178" fontId="28" fillId="3" borderId="21" xfId="1" applyNumberFormat="1" applyFont="1" applyFill="1" applyBorder="1" applyAlignment="1" applyProtection="1">
      <alignment horizontal="left" vertical="center"/>
    </xf>
    <xf numFmtId="178" fontId="26" fillId="5" borderId="21" xfId="1" applyNumberFormat="1" applyFont="1" applyFill="1" applyBorder="1" applyAlignment="1" applyProtection="1">
      <alignment vertical="center"/>
    </xf>
    <xf numFmtId="178" fontId="26" fillId="5" borderId="0" xfId="2" applyNumberFormat="1" applyFont="1" applyFill="1" applyBorder="1" applyAlignment="1">
      <alignment horizontal="right" vertical="center" shrinkToFit="1"/>
    </xf>
    <xf numFmtId="178" fontId="26" fillId="5" borderId="22" xfId="1" applyNumberFormat="1" applyFont="1" applyFill="1" applyBorder="1" applyAlignment="1">
      <alignment horizontal="left" vertical="center" shrinkToFit="1"/>
    </xf>
    <xf numFmtId="178" fontId="27" fillId="6" borderId="62" xfId="1" applyNumberFormat="1" applyFont="1" applyFill="1" applyBorder="1" applyAlignment="1">
      <alignment horizontal="left" vertical="center" shrinkToFit="1"/>
    </xf>
    <xf numFmtId="3" fontId="26" fillId="0" borderId="13" xfId="1" applyNumberFormat="1" applyFont="1" applyFill="1" applyBorder="1" applyAlignment="1">
      <alignment vertical="center" shrinkToFit="1"/>
    </xf>
    <xf numFmtId="3" fontId="26" fillId="0" borderId="14" xfId="1" applyNumberFormat="1" applyFont="1" applyFill="1" applyBorder="1" applyAlignment="1">
      <alignment horizontal="right" vertical="center" shrinkToFit="1"/>
    </xf>
    <xf numFmtId="3" fontId="26" fillId="0" borderId="14" xfId="1" applyNumberFormat="1" applyFont="1" applyFill="1" applyBorder="1" applyAlignment="1">
      <alignment vertical="center" shrinkToFit="1"/>
    </xf>
    <xf numFmtId="3" fontId="26" fillId="0" borderId="14" xfId="1" applyNumberFormat="1" applyFont="1" applyFill="1" applyBorder="1" applyAlignment="1">
      <alignment horizontal="center" vertical="center" shrinkToFit="1"/>
    </xf>
    <xf numFmtId="3" fontId="26" fillId="0" borderId="17" xfId="1" applyNumberFormat="1" applyFont="1" applyFill="1" applyBorder="1" applyAlignment="1">
      <alignment vertical="center" shrinkToFit="1"/>
    </xf>
    <xf numFmtId="3" fontId="26" fillId="0" borderId="19" xfId="1" applyNumberFormat="1" applyFont="1" applyFill="1" applyBorder="1" applyAlignment="1">
      <alignment vertical="center" shrinkToFit="1"/>
    </xf>
    <xf numFmtId="178" fontId="26" fillId="6" borderId="19" xfId="1" applyNumberFormat="1" applyFont="1" applyFill="1" applyBorder="1" applyAlignment="1" applyProtection="1">
      <alignment horizontal="left" vertical="center"/>
    </xf>
    <xf numFmtId="178" fontId="26" fillId="6" borderId="21" xfId="1" applyNumberFormat="1" applyFont="1" applyFill="1" applyBorder="1" applyAlignment="1" applyProtection="1">
      <alignment horizontal="left" vertical="center"/>
    </xf>
    <xf numFmtId="178" fontId="26" fillId="3" borderId="16" xfId="2" applyNumberFormat="1" applyFont="1" applyFill="1" applyBorder="1" applyAlignment="1">
      <alignment horizontal="right" vertical="center" shrinkToFit="1"/>
    </xf>
    <xf numFmtId="178" fontId="26" fillId="6" borderId="29" xfId="1" applyNumberFormat="1" applyFont="1" applyFill="1" applyBorder="1" applyAlignment="1" applyProtection="1">
      <alignment horizontal="left" vertical="center"/>
    </xf>
    <xf numFmtId="178" fontId="26" fillId="3" borderId="7" xfId="2" applyNumberFormat="1" applyFont="1" applyFill="1" applyBorder="1" applyAlignment="1">
      <alignment horizontal="right" vertical="center" shrinkToFit="1"/>
    </xf>
    <xf numFmtId="178" fontId="26" fillId="3" borderId="7" xfId="1" applyNumberFormat="1" applyFont="1" applyFill="1" applyBorder="1" applyAlignment="1">
      <alignment horizontal="left" vertical="center" shrinkToFit="1"/>
    </xf>
    <xf numFmtId="178" fontId="26" fillId="3" borderId="7" xfId="1" applyNumberFormat="1" applyFont="1" applyFill="1" applyBorder="1" applyAlignment="1">
      <alignment horizontal="center" vertical="center" shrinkToFit="1"/>
    </xf>
    <xf numFmtId="178" fontId="26" fillId="3" borderId="7" xfId="1" applyNumberFormat="1" applyFont="1" applyFill="1" applyBorder="1" applyAlignment="1">
      <alignment vertical="center" shrinkToFit="1"/>
    </xf>
    <xf numFmtId="178" fontId="26" fillId="3" borderId="7" xfId="1" applyNumberFormat="1" applyFont="1" applyFill="1" applyBorder="1" applyAlignment="1">
      <alignment horizontal="right" vertical="center" shrinkToFit="1"/>
    </xf>
    <xf numFmtId="178" fontId="26" fillId="3" borderId="8" xfId="1" applyNumberFormat="1" applyFont="1" applyFill="1" applyBorder="1" applyAlignment="1">
      <alignment horizontal="left" vertical="center" shrinkToFit="1"/>
    </xf>
    <xf numFmtId="178" fontId="26" fillId="5" borderId="16" xfId="2" applyNumberFormat="1" applyFont="1" applyFill="1" applyBorder="1" applyAlignment="1">
      <alignment horizontal="right" vertical="center" shrinkToFit="1"/>
    </xf>
    <xf numFmtId="178" fontId="26" fillId="5" borderId="16" xfId="1" applyNumberFormat="1" applyFont="1" applyFill="1" applyBorder="1" applyAlignment="1">
      <alignment horizontal="left" vertical="center" shrinkToFit="1"/>
    </xf>
    <xf numFmtId="178" fontId="26" fillId="5" borderId="16" xfId="1" applyNumberFormat="1" applyFont="1" applyFill="1" applyBorder="1" applyAlignment="1">
      <alignment horizontal="center" vertical="center" shrinkToFit="1"/>
    </xf>
    <xf numFmtId="178" fontId="26" fillId="5" borderId="16" xfId="1" applyNumberFormat="1" applyFont="1" applyFill="1" applyBorder="1" applyAlignment="1">
      <alignment vertical="center" shrinkToFit="1"/>
    </xf>
    <xf numFmtId="178" fontId="26" fillId="5" borderId="16" xfId="1" applyNumberFormat="1" applyFont="1" applyFill="1" applyBorder="1" applyAlignment="1">
      <alignment horizontal="right" vertical="center" shrinkToFit="1"/>
    </xf>
    <xf numFmtId="178" fontId="26" fillId="5" borderId="0" xfId="2" applyNumberFormat="1" applyFont="1" applyFill="1" applyAlignment="1">
      <alignment horizontal="right" vertical="center" shrinkToFit="1"/>
    </xf>
    <xf numFmtId="178" fontId="26" fillId="5" borderId="0" xfId="1" applyNumberFormat="1" applyFont="1" applyFill="1" applyAlignment="1">
      <alignment horizontal="left" vertical="center" shrinkToFit="1"/>
    </xf>
    <xf numFmtId="178" fontId="26" fillId="5" borderId="0" xfId="1" applyNumberFormat="1" applyFont="1" applyFill="1" applyAlignment="1">
      <alignment horizontal="center" vertical="center" shrinkToFit="1"/>
    </xf>
    <xf numFmtId="178" fontId="26" fillId="5" borderId="0" xfId="1" applyNumberFormat="1" applyFont="1" applyFill="1" applyAlignment="1">
      <alignment vertical="center" shrinkToFit="1"/>
    </xf>
    <xf numFmtId="178" fontId="26" fillId="5" borderId="0" xfId="1" applyNumberFormat="1" applyFont="1" applyFill="1" applyAlignment="1">
      <alignment horizontal="right" vertical="center" shrinkToFit="1"/>
    </xf>
    <xf numFmtId="3" fontId="26" fillId="0" borderId="13" xfId="1" applyNumberFormat="1" applyFont="1" applyFill="1" applyBorder="1" applyAlignment="1">
      <alignment horizontal="left" vertical="center" shrinkToFit="1"/>
    </xf>
    <xf numFmtId="3" fontId="26" fillId="0" borderId="14" xfId="1" applyNumberFormat="1" applyFont="1" applyFill="1" applyBorder="1" applyAlignment="1">
      <alignment horizontal="left" vertical="center" shrinkToFit="1"/>
    </xf>
    <xf numFmtId="3" fontId="26" fillId="0" borderId="17" xfId="1" applyNumberFormat="1" applyFont="1" applyFill="1" applyBorder="1" applyAlignment="1">
      <alignment horizontal="left" vertical="center" shrinkToFit="1"/>
    </xf>
    <xf numFmtId="178" fontId="26" fillId="0" borderId="21" xfId="1" applyNumberFormat="1" applyFont="1" applyFill="1" applyBorder="1" applyAlignment="1">
      <alignment horizontal="left" vertical="center" shrinkToFit="1"/>
    </xf>
    <xf numFmtId="178" fontId="26" fillId="0" borderId="0" xfId="1" applyNumberFormat="1" applyFont="1" applyFill="1" applyBorder="1" applyAlignment="1">
      <alignment horizontal="right" vertical="center" shrinkToFit="1"/>
    </xf>
    <xf numFmtId="178" fontId="26" fillId="0" borderId="0" xfId="1" applyNumberFormat="1" applyFont="1" applyFill="1" applyBorder="1" applyAlignment="1">
      <alignment horizontal="left" vertical="center" shrinkToFit="1"/>
    </xf>
    <xf numFmtId="178" fontId="26" fillId="0" borderId="0" xfId="1" applyNumberFormat="1" applyFont="1" applyFill="1" applyBorder="1" applyAlignment="1">
      <alignment horizontal="center" vertical="center" shrinkToFit="1"/>
    </xf>
    <xf numFmtId="178" fontId="26" fillId="0" borderId="0" xfId="1" applyNumberFormat="1" applyFont="1" applyFill="1" applyBorder="1" applyAlignment="1">
      <alignment vertical="center" shrinkToFit="1"/>
    </xf>
    <xf numFmtId="178" fontId="26" fillId="0" borderId="22" xfId="1" applyNumberFormat="1" applyFont="1" applyFill="1" applyBorder="1" applyAlignment="1">
      <alignment horizontal="left" vertical="center" shrinkToFit="1"/>
    </xf>
    <xf numFmtId="178" fontId="26" fillId="0" borderId="16" xfId="2" applyNumberFormat="1" applyFont="1" applyFill="1" applyBorder="1" applyAlignment="1">
      <alignment horizontal="right" vertical="center" shrinkToFit="1"/>
    </xf>
    <xf numFmtId="178" fontId="26" fillId="0" borderId="16" xfId="1" applyNumberFormat="1" applyFont="1" applyFill="1" applyBorder="1" applyAlignment="1">
      <alignment horizontal="left" vertical="center" shrinkToFit="1"/>
    </xf>
    <xf numFmtId="178" fontId="26" fillId="0" borderId="16" xfId="1" applyNumberFormat="1" applyFont="1" applyFill="1" applyBorder="1" applyAlignment="1">
      <alignment horizontal="center" vertical="center" shrinkToFit="1"/>
    </xf>
    <xf numFmtId="178" fontId="26" fillId="0" borderId="16" xfId="1" applyNumberFormat="1" applyFont="1" applyFill="1" applyBorder="1" applyAlignment="1">
      <alignment vertical="center" shrinkToFit="1"/>
    </xf>
    <xf numFmtId="178" fontId="26" fillId="0" borderId="16" xfId="1" applyNumberFormat="1" applyFont="1" applyFill="1" applyBorder="1" applyAlignment="1">
      <alignment horizontal="right" vertical="center" shrinkToFit="1"/>
    </xf>
    <xf numFmtId="3" fontId="26" fillId="0" borderId="21" xfId="1" applyNumberFormat="1" applyFont="1" applyFill="1" applyBorder="1" applyAlignment="1">
      <alignment horizontal="left" vertical="center" shrinkToFit="1"/>
    </xf>
    <xf numFmtId="3" fontId="26" fillId="0" borderId="0" xfId="2" applyNumberFormat="1" applyFont="1" applyFill="1" applyBorder="1" applyAlignment="1">
      <alignment horizontal="right" vertical="center" shrinkToFit="1"/>
    </xf>
    <xf numFmtId="3" fontId="26" fillId="0" borderId="0" xfId="1" applyNumberFormat="1" applyFont="1" applyFill="1" applyBorder="1" applyAlignment="1">
      <alignment horizontal="left" vertical="center" shrinkToFit="1"/>
    </xf>
    <xf numFmtId="3" fontId="26" fillId="0" borderId="0" xfId="1" applyNumberFormat="1" applyFont="1" applyFill="1" applyBorder="1" applyAlignment="1">
      <alignment horizontal="center" vertical="center" shrinkToFit="1"/>
    </xf>
    <xf numFmtId="3" fontId="26" fillId="0" borderId="0" xfId="1" applyNumberFormat="1" applyFont="1" applyFill="1" applyBorder="1" applyAlignment="1">
      <alignment vertical="center" shrinkToFit="1"/>
    </xf>
    <xf numFmtId="3" fontId="26" fillId="0" borderId="0" xfId="1" applyNumberFormat="1" applyFont="1" applyFill="1" applyBorder="1" applyAlignment="1">
      <alignment horizontal="right" vertical="center" shrinkToFit="1"/>
    </xf>
    <xf numFmtId="178" fontId="26" fillId="0" borderId="13" xfId="1" applyNumberFormat="1" applyFont="1" applyFill="1" applyBorder="1" applyAlignment="1">
      <alignment horizontal="left" vertical="center" shrinkToFit="1"/>
    </xf>
    <xf numFmtId="3" fontId="26" fillId="0" borderId="16" xfId="1" applyNumberFormat="1" applyFont="1" applyFill="1" applyBorder="1" applyAlignment="1">
      <alignment horizontal="left" vertical="center" shrinkToFit="1"/>
    </xf>
    <xf numFmtId="3" fontId="26" fillId="0" borderId="16" xfId="1" applyNumberFormat="1" applyFont="1" applyFill="1" applyBorder="1" applyAlignment="1">
      <alignment horizontal="center" vertical="center" shrinkToFit="1"/>
    </xf>
    <xf numFmtId="3" fontId="26" fillId="0" borderId="16" xfId="1" applyNumberFormat="1" applyFont="1" applyFill="1" applyBorder="1" applyAlignment="1">
      <alignment horizontal="right" vertical="center" shrinkToFit="1"/>
    </xf>
    <xf numFmtId="178" fontId="26" fillId="0" borderId="33" xfId="1" applyNumberFormat="1" applyFont="1" applyFill="1" applyBorder="1" applyAlignment="1">
      <alignment horizontal="left" vertical="center" shrinkToFit="1"/>
    </xf>
    <xf numFmtId="178" fontId="26" fillId="0" borderId="34" xfId="1" applyNumberFormat="1" applyFont="1" applyFill="1" applyBorder="1" applyAlignment="1">
      <alignment horizontal="right" vertical="center" shrinkToFit="1"/>
    </xf>
    <xf numFmtId="178" fontId="26" fillId="0" borderId="34" xfId="1" applyNumberFormat="1" applyFont="1" applyFill="1" applyBorder="1" applyAlignment="1">
      <alignment horizontal="left" vertical="center" shrinkToFit="1"/>
    </xf>
    <xf numFmtId="178" fontId="26" fillId="0" borderId="34" xfId="1" applyNumberFormat="1" applyFont="1" applyFill="1" applyBorder="1" applyAlignment="1">
      <alignment horizontal="center" vertical="center" shrinkToFit="1"/>
    </xf>
    <xf numFmtId="178" fontId="26" fillId="0" borderId="34" xfId="1" applyNumberFormat="1" applyFont="1" applyFill="1" applyBorder="1" applyAlignment="1">
      <alignment vertical="center" shrinkToFit="1"/>
    </xf>
    <xf numFmtId="3" fontId="26" fillId="0" borderId="34" xfId="1" applyNumberFormat="1" applyFont="1" applyFill="1" applyBorder="1" applyAlignment="1">
      <alignment horizontal="left" vertical="center" shrinkToFit="1"/>
    </xf>
    <xf numFmtId="3" fontId="26" fillId="0" borderId="34" xfId="1" applyNumberFormat="1" applyFont="1" applyFill="1" applyBorder="1" applyAlignment="1">
      <alignment horizontal="center" vertical="center" shrinkToFit="1"/>
    </xf>
    <xf numFmtId="3" fontId="26" fillId="0" borderId="34" xfId="1" applyNumberFormat="1" applyFont="1" applyFill="1" applyBorder="1" applyAlignment="1">
      <alignment horizontal="right" vertical="center" shrinkToFit="1"/>
    </xf>
    <xf numFmtId="178" fontId="26" fillId="6" borderId="0" xfId="1" applyNumberFormat="1" applyFont="1" applyFill="1" applyBorder="1" applyAlignment="1">
      <alignment horizontal="right" vertical="center" shrinkToFit="1"/>
    </xf>
    <xf numFmtId="178" fontId="26" fillId="6" borderId="0" xfId="1" applyNumberFormat="1" applyFont="1" applyFill="1" applyBorder="1" applyAlignment="1">
      <alignment horizontal="left" vertical="center" shrinkToFit="1"/>
    </xf>
    <xf numFmtId="178" fontId="26" fillId="6" borderId="0" xfId="1" applyNumberFormat="1" applyFont="1" applyFill="1" applyBorder="1" applyAlignment="1">
      <alignment horizontal="center" vertical="center" shrinkToFit="1"/>
    </xf>
    <xf numFmtId="178" fontId="26" fillId="6" borderId="0" xfId="1" applyNumberFormat="1" applyFont="1" applyFill="1" applyBorder="1" applyAlignment="1">
      <alignment vertical="center" shrinkToFit="1"/>
    </xf>
    <xf numFmtId="3" fontId="26" fillId="3" borderId="0" xfId="1" applyNumberFormat="1" applyFont="1" applyFill="1" applyBorder="1" applyAlignment="1">
      <alignment horizontal="center" vertical="center" shrinkToFit="1"/>
    </xf>
    <xf numFmtId="3" fontId="26" fillId="3" borderId="0" xfId="1" applyNumberFormat="1" applyFont="1" applyFill="1" applyBorder="1" applyAlignment="1">
      <alignment horizontal="right" vertical="center" shrinkToFit="1"/>
    </xf>
    <xf numFmtId="3" fontId="26" fillId="3" borderId="0" xfId="1" applyNumberFormat="1" applyFont="1" applyFill="1" applyBorder="1" applyAlignment="1">
      <alignment horizontal="left" vertical="center" shrinkToFit="1"/>
    </xf>
    <xf numFmtId="178" fontId="26" fillId="3" borderId="16" xfId="3" applyNumberFormat="1" applyFont="1" applyFill="1" applyBorder="1" applyAlignment="1">
      <alignment horizontal="right" vertical="center" shrinkToFit="1"/>
    </xf>
    <xf numFmtId="178" fontId="26" fillId="6" borderId="29" xfId="1" applyNumberFormat="1" applyFont="1" applyFill="1" applyBorder="1" applyAlignment="1">
      <alignment horizontal="left" vertical="center" shrinkToFit="1"/>
    </xf>
    <xf numFmtId="178" fontId="26" fillId="6" borderId="7" xfId="1" applyNumberFormat="1" applyFont="1" applyFill="1" applyBorder="1" applyAlignment="1">
      <alignment horizontal="right" vertical="center" shrinkToFit="1"/>
    </xf>
    <xf numFmtId="178" fontId="26" fillId="6" borderId="7" xfId="1" applyNumberFormat="1" applyFont="1" applyFill="1" applyBorder="1" applyAlignment="1">
      <alignment horizontal="left" vertical="center" shrinkToFit="1"/>
    </xf>
    <xf numFmtId="178" fontId="26" fillId="6" borderId="7" xfId="1" applyNumberFormat="1" applyFont="1" applyFill="1" applyBorder="1" applyAlignment="1">
      <alignment horizontal="center" vertical="center" shrinkToFit="1"/>
    </xf>
    <xf numFmtId="178" fontId="26" fillId="6" borderId="7" xfId="1" applyNumberFormat="1" applyFont="1" applyFill="1" applyBorder="1" applyAlignment="1">
      <alignment vertical="center" shrinkToFit="1"/>
    </xf>
    <xf numFmtId="180" fontId="26" fillId="6" borderId="7" xfId="3" applyNumberFormat="1" applyFont="1" applyFill="1" applyBorder="1" applyAlignment="1">
      <alignment horizontal="right" vertical="center" shrinkToFit="1"/>
    </xf>
    <xf numFmtId="3" fontId="28" fillId="3" borderId="19" xfId="1" applyNumberFormat="1" applyFont="1" applyFill="1" applyBorder="1" applyAlignment="1" applyProtection="1">
      <alignment horizontal="left" vertical="center"/>
    </xf>
    <xf numFmtId="3" fontId="26" fillId="3" borderId="16" xfId="1" applyNumberFormat="1" applyFont="1" applyFill="1" applyBorder="1" applyAlignment="1">
      <alignment horizontal="right" vertical="center" shrinkToFit="1"/>
    </xf>
    <xf numFmtId="3" fontId="26" fillId="3" borderId="16" xfId="1" applyNumberFormat="1" applyFont="1" applyFill="1" applyBorder="1" applyAlignment="1">
      <alignment horizontal="left" vertical="center" shrinkToFit="1"/>
    </xf>
    <xf numFmtId="3" fontId="26" fillId="3" borderId="16" xfId="1" applyNumberFormat="1" applyFont="1" applyFill="1" applyBorder="1" applyAlignment="1">
      <alignment horizontal="center" vertical="center" shrinkToFit="1"/>
    </xf>
    <xf numFmtId="3" fontId="26" fillId="3" borderId="16" xfId="1" applyNumberFormat="1" applyFont="1" applyFill="1" applyBorder="1" applyAlignment="1">
      <alignment vertical="center" shrinkToFit="1"/>
    </xf>
    <xf numFmtId="181" fontId="26" fillId="3" borderId="16" xfId="3" applyNumberFormat="1" applyFont="1" applyFill="1" applyBorder="1" applyAlignment="1" applyProtection="1">
      <alignment horizontal="right" vertical="center"/>
    </xf>
    <xf numFmtId="3" fontId="26" fillId="6" borderId="0" xfId="1" applyNumberFormat="1" applyFont="1" applyFill="1" applyBorder="1" applyAlignment="1" applyProtection="1">
      <alignment horizontal="left" vertical="center"/>
    </xf>
    <xf numFmtId="3" fontId="26" fillId="6" borderId="0" xfId="1" applyNumberFormat="1" applyFont="1" applyFill="1" applyBorder="1" applyAlignment="1">
      <alignment horizontal="right" vertical="center" shrinkToFit="1"/>
    </xf>
    <xf numFmtId="3" fontId="26" fillId="6" borderId="0" xfId="1" applyNumberFormat="1" applyFont="1" applyFill="1" applyBorder="1" applyAlignment="1">
      <alignment horizontal="left" vertical="center" shrinkToFit="1"/>
    </xf>
    <xf numFmtId="3" fontId="26" fillId="6" borderId="0" xfId="1" applyNumberFormat="1" applyFont="1" applyFill="1" applyBorder="1" applyAlignment="1">
      <alignment horizontal="center" vertical="center" shrinkToFit="1"/>
    </xf>
    <xf numFmtId="3" fontId="26" fillId="6" borderId="0" xfId="1" applyNumberFormat="1" applyFont="1" applyFill="1" applyBorder="1" applyAlignment="1">
      <alignment vertical="center" shrinkToFit="1"/>
    </xf>
    <xf numFmtId="181" fontId="26" fillId="6" borderId="0" xfId="3" applyNumberFormat="1" applyFont="1" applyFill="1" applyBorder="1" applyAlignment="1" applyProtection="1">
      <alignment horizontal="right" vertical="center"/>
    </xf>
    <xf numFmtId="3" fontId="26" fillId="5" borderId="16" xfId="1" applyNumberFormat="1" applyFont="1" applyFill="1" applyBorder="1" applyAlignment="1">
      <alignment horizontal="left" vertical="center" shrinkToFit="1"/>
    </xf>
    <xf numFmtId="3" fontId="26" fillId="5" borderId="16" xfId="1" applyNumberFormat="1" applyFont="1" applyFill="1" applyBorder="1" applyAlignment="1">
      <alignment horizontal="center" vertical="center" shrinkToFit="1"/>
    </xf>
    <xf numFmtId="3" fontId="26" fillId="5" borderId="16" xfId="1" applyNumberFormat="1" applyFont="1" applyFill="1" applyBorder="1" applyAlignment="1">
      <alignment horizontal="right" vertical="center" shrinkToFit="1"/>
    </xf>
    <xf numFmtId="3" fontId="26" fillId="5" borderId="0" xfId="1" applyNumberFormat="1" applyFont="1" applyFill="1" applyBorder="1" applyAlignment="1">
      <alignment horizontal="right" vertical="center" shrinkToFit="1"/>
    </xf>
    <xf numFmtId="178" fontId="26" fillId="5" borderId="7" xfId="1" applyNumberFormat="1" applyFont="1" applyFill="1" applyBorder="1" applyAlignment="1">
      <alignment horizontal="right" vertical="center" shrinkToFit="1"/>
    </xf>
    <xf numFmtId="178" fontId="26" fillId="5" borderId="7" xfId="1" applyNumberFormat="1" applyFont="1" applyFill="1" applyBorder="1" applyAlignment="1">
      <alignment horizontal="left" vertical="center" shrinkToFit="1"/>
    </xf>
    <xf numFmtId="178" fontId="26" fillId="5" borderId="7" xfId="1" applyNumberFormat="1" applyFont="1" applyFill="1" applyBorder="1" applyAlignment="1">
      <alignment horizontal="center" vertical="center" shrinkToFit="1"/>
    </xf>
    <xf numFmtId="178" fontId="26" fillId="5" borderId="7" xfId="1" applyNumberFormat="1" applyFont="1" applyFill="1" applyBorder="1" applyAlignment="1">
      <alignment vertical="center" shrinkToFit="1"/>
    </xf>
    <xf numFmtId="178" fontId="26" fillId="6" borderId="19" xfId="2" applyNumberFormat="1" applyFont="1" applyFill="1" applyBorder="1" applyAlignment="1">
      <alignment vertical="center" shrinkToFit="1"/>
    </xf>
    <xf numFmtId="180" fontId="29" fillId="5" borderId="16" xfId="3" applyNumberFormat="1" applyFont="1" applyFill="1" applyBorder="1" applyAlignment="1" applyProtection="1">
      <alignment horizontal="right" vertical="center"/>
    </xf>
    <xf numFmtId="180" fontId="26" fillId="3" borderId="16" xfId="1" applyNumberFormat="1" applyFont="1" applyFill="1" applyBorder="1" applyAlignment="1">
      <alignment horizontal="left" vertical="center" shrinkToFit="1"/>
    </xf>
    <xf numFmtId="178" fontId="26" fillId="6" borderId="21" xfId="2" applyNumberFormat="1" applyFont="1" applyFill="1" applyBorder="1" applyAlignment="1">
      <alignment vertical="center" shrinkToFit="1"/>
    </xf>
    <xf numFmtId="180" fontId="29" fillId="6" borderId="0" xfId="3" applyNumberFormat="1" applyFont="1" applyFill="1" applyBorder="1" applyAlignment="1" applyProtection="1">
      <alignment horizontal="right" vertical="center"/>
    </xf>
    <xf numFmtId="180" fontId="26" fillId="6" borderId="0" xfId="1" applyNumberFormat="1" applyFont="1" applyFill="1" applyBorder="1" applyAlignment="1">
      <alignment horizontal="left" vertical="center" shrinkToFit="1"/>
    </xf>
    <xf numFmtId="180" fontId="26" fillId="3" borderId="0" xfId="1" applyNumberFormat="1" applyFont="1" applyFill="1" applyBorder="1" applyAlignment="1">
      <alignment horizontal="left" vertical="center" shrinkToFit="1"/>
    </xf>
    <xf numFmtId="178" fontId="26" fillId="6" borderId="19" xfId="1" applyNumberFormat="1" applyFont="1" applyFill="1" applyBorder="1">
      <alignment vertical="center"/>
    </xf>
    <xf numFmtId="178" fontId="26" fillId="6" borderId="21" xfId="1" applyNumberFormat="1" applyFont="1" applyFill="1" applyBorder="1">
      <alignment vertical="center"/>
    </xf>
    <xf numFmtId="178" fontId="26" fillId="6" borderId="21" xfId="1" applyNumberFormat="1" applyFont="1" applyFill="1" applyBorder="1" applyAlignment="1">
      <alignment vertical="center" shrinkToFit="1"/>
    </xf>
    <xf numFmtId="178" fontId="26" fillId="5" borderId="53" xfId="1" applyNumberFormat="1" applyFont="1" applyFill="1" applyBorder="1" applyAlignment="1">
      <alignment horizontal="right" vertical="center" shrinkToFit="1"/>
    </xf>
    <xf numFmtId="178" fontId="26" fillId="5" borderId="53" xfId="1" applyNumberFormat="1" applyFont="1" applyFill="1" applyBorder="1" applyAlignment="1">
      <alignment horizontal="left" vertical="center" shrinkToFit="1"/>
    </xf>
    <xf numFmtId="178" fontId="26" fillId="5" borderId="53" xfId="1" applyNumberFormat="1" applyFont="1" applyFill="1" applyBorder="1" applyAlignment="1">
      <alignment vertical="center" shrinkToFit="1"/>
    </xf>
    <xf numFmtId="178" fontId="28" fillId="6" borderId="19" xfId="1" applyNumberFormat="1" applyFont="1" applyFill="1" applyBorder="1" applyAlignment="1" applyProtection="1">
      <alignment horizontal="left" vertical="center"/>
    </xf>
    <xf numFmtId="178" fontId="28" fillId="6" borderId="21" xfId="1" applyNumberFormat="1" applyFont="1" applyFill="1" applyBorder="1" applyAlignment="1" applyProtection="1">
      <alignment horizontal="left" vertical="center"/>
    </xf>
    <xf numFmtId="178" fontId="28" fillId="6" borderId="21" xfId="1" applyNumberFormat="1" applyFont="1" applyFill="1" applyBorder="1" applyAlignment="1" applyProtection="1">
      <alignment vertical="center"/>
    </xf>
    <xf numFmtId="3" fontId="26" fillId="3" borderId="19" xfId="1" applyNumberFormat="1" applyFont="1" applyFill="1" applyBorder="1" applyAlignment="1">
      <alignment horizontal="left" vertical="center" shrinkToFit="1"/>
    </xf>
    <xf numFmtId="178" fontId="26" fillId="6" borderId="29" xfId="2" applyNumberFormat="1" applyFont="1" applyFill="1" applyBorder="1" applyAlignment="1">
      <alignment vertical="center" shrinkToFit="1"/>
    </xf>
    <xf numFmtId="178" fontId="30" fillId="3" borderId="19" xfId="1" applyNumberFormat="1" applyFont="1" applyFill="1" applyBorder="1" applyAlignment="1">
      <alignment horizontal="left" vertical="center" shrinkToFit="1"/>
    </xf>
    <xf numFmtId="178" fontId="27" fillId="0" borderId="61" xfId="1" applyNumberFormat="1" applyFont="1" applyFill="1" applyBorder="1" applyAlignment="1">
      <alignment horizontal="left" vertical="center" shrinkToFit="1"/>
    </xf>
    <xf numFmtId="178" fontId="27" fillId="0" borderId="0" xfId="2" applyNumberFormat="1" applyFont="1" applyFill="1" applyAlignment="1">
      <alignment horizontal="right" vertical="center" shrinkToFit="1"/>
    </xf>
    <xf numFmtId="178" fontId="27" fillId="0" borderId="0" xfId="1" applyNumberFormat="1" applyFont="1" applyFill="1" applyAlignment="1">
      <alignment horizontal="left" vertical="center" shrinkToFit="1"/>
    </xf>
    <xf numFmtId="178" fontId="27" fillId="0" borderId="0" xfId="1" applyNumberFormat="1" applyFont="1" applyFill="1" applyAlignment="1">
      <alignment horizontal="center" vertical="center" shrinkToFit="1"/>
    </xf>
    <xf numFmtId="178" fontId="27" fillId="0" borderId="0" xfId="1" applyNumberFormat="1" applyFont="1" applyFill="1" applyAlignment="1">
      <alignment vertical="center" shrinkToFit="1"/>
    </xf>
    <xf numFmtId="178" fontId="27" fillId="0" borderId="0" xfId="1" applyNumberFormat="1" applyFont="1" applyFill="1" applyBorder="1" applyAlignment="1">
      <alignment horizontal="left" vertical="center" shrinkToFit="1"/>
    </xf>
    <xf numFmtId="178" fontId="26" fillId="6" borderId="0" xfId="2" applyNumberFormat="1" applyFont="1" applyFill="1" applyBorder="1" applyAlignment="1">
      <alignment horizontal="right" vertical="center" shrinkToFit="1"/>
    </xf>
    <xf numFmtId="178" fontId="31" fillId="6" borderId="66" xfId="1" applyNumberFormat="1" applyFont="1" applyFill="1" applyBorder="1" applyAlignment="1">
      <alignment horizontal="left" vertical="center" shrinkToFit="1"/>
    </xf>
    <xf numFmtId="178" fontId="27" fillId="6" borderId="67" xfId="2" applyNumberFormat="1" applyFont="1" applyFill="1" applyBorder="1" applyAlignment="1">
      <alignment horizontal="right" vertical="center" shrinkToFit="1"/>
    </xf>
    <xf numFmtId="178" fontId="27" fillId="6" borderId="67" xfId="1" applyNumberFormat="1" applyFont="1" applyFill="1" applyBorder="1" applyAlignment="1">
      <alignment horizontal="left" vertical="center" shrinkToFit="1"/>
    </xf>
    <xf numFmtId="178" fontId="27" fillId="6" borderId="67" xfId="1" applyNumberFormat="1" applyFont="1" applyFill="1" applyBorder="1" applyAlignment="1">
      <alignment horizontal="center" vertical="center" shrinkToFit="1"/>
    </xf>
    <xf numFmtId="178" fontId="27" fillId="6" borderId="67" xfId="1" applyNumberFormat="1" applyFont="1" applyFill="1" applyBorder="1" applyAlignment="1">
      <alignment vertical="center" shrinkToFit="1"/>
    </xf>
    <xf numFmtId="178" fontId="27" fillId="6" borderId="67" xfId="1" applyNumberFormat="1" applyFont="1" applyFill="1" applyBorder="1" applyAlignment="1">
      <alignment horizontal="right" vertical="center" shrinkToFit="1"/>
    </xf>
    <xf numFmtId="178" fontId="27" fillId="6" borderId="68" xfId="1" applyNumberFormat="1" applyFont="1" applyFill="1" applyBorder="1" applyAlignment="1">
      <alignment horizontal="left" vertical="center" shrinkToFit="1"/>
    </xf>
    <xf numFmtId="178" fontId="32" fillId="6" borderId="61" xfId="1" quotePrefix="1" applyNumberFormat="1" applyFont="1" applyFill="1" applyBorder="1" applyAlignment="1">
      <alignment horizontal="left" vertical="center" shrinkToFit="1"/>
    </xf>
    <xf numFmtId="178" fontId="27" fillId="6" borderId="0" xfId="2" applyNumberFormat="1" applyFont="1" applyFill="1" applyBorder="1" applyAlignment="1">
      <alignment horizontal="right" vertical="center" shrinkToFit="1"/>
    </xf>
    <xf numFmtId="178" fontId="27" fillId="6" borderId="0" xfId="1" applyNumberFormat="1" applyFont="1" applyFill="1" applyBorder="1" applyAlignment="1">
      <alignment horizontal="center" vertical="center" shrinkToFit="1"/>
    </xf>
    <xf numFmtId="178" fontId="27" fillId="6" borderId="0" xfId="1" applyNumberFormat="1" applyFont="1" applyFill="1" applyBorder="1" applyAlignment="1">
      <alignment vertical="center" shrinkToFit="1"/>
    </xf>
    <xf numFmtId="178" fontId="27" fillId="6" borderId="0" xfId="1" applyNumberFormat="1" applyFont="1" applyFill="1" applyBorder="1" applyAlignment="1">
      <alignment horizontal="right" vertical="center" shrinkToFit="1"/>
    </xf>
    <xf numFmtId="178" fontId="26" fillId="5" borderId="21" xfId="1" applyNumberFormat="1" applyFont="1" applyFill="1" applyBorder="1" applyAlignment="1">
      <alignment horizontal="left" vertical="center" shrinkToFit="1"/>
    </xf>
    <xf numFmtId="180" fontId="26" fillId="5" borderId="0" xfId="3" applyNumberFormat="1" applyFont="1" applyFill="1" applyBorder="1" applyAlignment="1">
      <alignment horizontal="right" vertical="center" shrinkToFit="1"/>
    </xf>
    <xf numFmtId="178" fontId="28" fillId="3" borderId="21" xfId="1" quotePrefix="1" applyNumberFormat="1" applyFont="1" applyFill="1" applyBorder="1" applyAlignment="1">
      <alignment horizontal="left" vertical="center" shrinkToFit="1"/>
    </xf>
    <xf numFmtId="178" fontId="27" fillId="6" borderId="61" xfId="1" applyNumberFormat="1" applyFont="1" applyFill="1" applyBorder="1" applyAlignment="1">
      <alignment horizontal="left" vertical="center" shrinkToFit="1"/>
    </xf>
    <xf numFmtId="178" fontId="27" fillId="6" borderId="0" xfId="2" applyNumberFormat="1" applyFont="1" applyFill="1" applyAlignment="1">
      <alignment horizontal="right" vertical="center" shrinkToFit="1"/>
    </xf>
    <xf numFmtId="180" fontId="27" fillId="6" borderId="0" xfId="3" applyNumberFormat="1" applyFont="1" applyFill="1" applyAlignment="1">
      <alignment horizontal="right" vertical="center" shrinkToFit="1"/>
    </xf>
    <xf numFmtId="180" fontId="26" fillId="3" borderId="0" xfId="3" applyNumberFormat="1" applyFont="1" applyFill="1" applyBorder="1" applyAlignment="1">
      <alignment horizontal="right" vertical="center" shrinkToFit="1"/>
    </xf>
    <xf numFmtId="182" fontId="27" fillId="6" borderId="0" xfId="1" applyNumberFormat="1" applyFont="1" applyFill="1" applyAlignment="1">
      <alignment horizontal="right" vertical="center" shrinkToFit="1"/>
    </xf>
    <xf numFmtId="182" fontId="27" fillId="6" borderId="62" xfId="1" applyNumberFormat="1" applyFont="1" applyFill="1" applyBorder="1" applyAlignment="1">
      <alignment horizontal="left" vertical="center" shrinkToFit="1"/>
    </xf>
    <xf numFmtId="178" fontId="27" fillId="6" borderId="66" xfId="1" applyNumberFormat="1" applyFont="1" applyFill="1" applyBorder="1" applyAlignment="1">
      <alignment horizontal="left" vertical="center" shrinkToFit="1"/>
    </xf>
    <xf numFmtId="178" fontId="27" fillId="6" borderId="61" xfId="1" quotePrefix="1" applyNumberFormat="1" applyFont="1" applyFill="1" applyBorder="1" applyAlignment="1">
      <alignment horizontal="left" vertical="center" shrinkToFit="1"/>
    </xf>
    <xf numFmtId="178" fontId="27" fillId="6" borderId="70" xfId="1" applyNumberFormat="1" applyFont="1" applyFill="1" applyBorder="1" applyAlignment="1">
      <alignment horizontal="left" vertical="center" shrinkToFit="1"/>
    </xf>
    <xf numFmtId="178" fontId="27" fillId="0" borderId="61" xfId="1" applyNumberFormat="1" applyFont="1" applyBorder="1">
      <alignment vertical="center"/>
    </xf>
    <xf numFmtId="178" fontId="27" fillId="0" borderId="0" xfId="1" applyNumberFormat="1" applyFont="1" applyAlignment="1">
      <alignment horizontal="right" vertical="center" shrinkToFit="1"/>
    </xf>
    <xf numFmtId="178" fontId="27" fillId="0" borderId="0" xfId="1" applyNumberFormat="1" applyFont="1" applyAlignment="1">
      <alignment horizontal="left" vertical="center" shrinkToFit="1"/>
    </xf>
    <xf numFmtId="178" fontId="27" fillId="0" borderId="0" xfId="1" applyNumberFormat="1" applyFont="1" applyAlignment="1">
      <alignment vertical="center" shrinkToFit="1"/>
    </xf>
    <xf numFmtId="182" fontId="27" fillId="6" borderId="62" xfId="1" applyNumberFormat="1" applyFont="1" applyFill="1" applyBorder="1" applyAlignment="1">
      <alignment vertical="center" shrinkToFit="1"/>
    </xf>
    <xf numFmtId="178" fontId="27" fillId="6" borderId="62" xfId="1" applyNumberFormat="1" applyFont="1" applyFill="1" applyBorder="1" applyAlignment="1">
      <alignment vertical="center" shrinkToFit="1"/>
    </xf>
    <xf numFmtId="178" fontId="27" fillId="0" borderId="61" xfId="1" applyNumberFormat="1" applyFont="1" applyBorder="1" applyAlignment="1">
      <alignment vertical="center" shrinkToFit="1"/>
    </xf>
    <xf numFmtId="178" fontId="27" fillId="0" borderId="0" xfId="1" applyNumberFormat="1" applyFont="1" applyAlignment="1">
      <alignment horizontal="center" vertical="center" shrinkToFit="1"/>
    </xf>
    <xf numFmtId="178" fontId="27" fillId="0" borderId="62" xfId="1" applyNumberFormat="1" applyFont="1" applyBorder="1" applyAlignment="1">
      <alignment horizontal="left" vertical="center" shrinkToFit="1"/>
    </xf>
    <xf numFmtId="180" fontId="27" fillId="0" borderId="0" xfId="1" applyNumberFormat="1" applyFont="1" applyAlignment="1">
      <alignment horizontal="right" vertical="center" shrinkToFit="1"/>
    </xf>
    <xf numFmtId="180" fontId="27" fillId="0" borderId="0" xfId="3" applyNumberFormat="1" applyFont="1" applyAlignment="1">
      <alignment horizontal="right" vertical="center" shrinkToFit="1"/>
    </xf>
    <xf numFmtId="178" fontId="26" fillId="3" borderId="0" xfId="1" applyNumberFormat="1" applyFont="1" applyFill="1" applyBorder="1" applyAlignment="1">
      <alignment vertical="center"/>
    </xf>
    <xf numFmtId="0" fontId="27" fillId="6" borderId="0" xfId="1" applyFont="1" applyFill="1">
      <alignment vertical="center"/>
    </xf>
    <xf numFmtId="178" fontId="27" fillId="6" borderId="61" xfId="1" applyNumberFormat="1" applyFont="1" applyFill="1" applyBorder="1" applyAlignment="1">
      <alignment vertical="center" shrinkToFit="1"/>
    </xf>
    <xf numFmtId="178" fontId="27" fillId="0" borderId="0" xfId="1" applyNumberFormat="1" applyFont="1" applyFill="1" applyAlignment="1">
      <alignment horizontal="right" vertical="center" shrinkToFit="1"/>
    </xf>
    <xf numFmtId="178" fontId="27" fillId="0" borderId="62" xfId="1" applyNumberFormat="1" applyFont="1" applyFill="1" applyBorder="1" applyAlignment="1">
      <alignment horizontal="left" vertical="center" shrinkToFit="1"/>
    </xf>
    <xf numFmtId="178" fontId="26" fillId="3" borderId="38" xfId="1" applyNumberFormat="1" applyFont="1" applyFill="1" applyBorder="1" applyAlignment="1">
      <alignment horizontal="left" vertical="center" shrinkToFit="1"/>
    </xf>
    <xf numFmtId="178" fontId="27" fillId="0" borderId="61" xfId="1" applyNumberFormat="1" applyFont="1" applyBorder="1" applyAlignment="1">
      <alignment horizontal="left" vertical="center" shrinkToFit="1"/>
    </xf>
    <xf numFmtId="178" fontId="27" fillId="0" borderId="0" xfId="2" applyNumberFormat="1" applyFont="1" applyAlignment="1">
      <alignment horizontal="right" vertical="center" shrinkToFit="1"/>
    </xf>
    <xf numFmtId="178" fontId="27" fillId="0" borderId="38" xfId="1" applyNumberFormat="1" applyFont="1" applyFill="1" applyBorder="1" applyAlignment="1">
      <alignment horizontal="left" vertical="center" shrinkToFit="1"/>
    </xf>
    <xf numFmtId="3" fontId="27" fillId="6" borderId="0" xfId="1" applyNumberFormat="1" applyFont="1" applyFill="1" applyAlignment="1">
      <alignment horizontal="left" vertical="center" shrinkToFit="1"/>
    </xf>
    <xf numFmtId="3" fontId="27" fillId="6" borderId="64" xfId="1" applyNumberFormat="1" applyFont="1" applyFill="1" applyBorder="1" applyAlignment="1">
      <alignment horizontal="right" vertical="center" shrinkToFit="1"/>
    </xf>
    <xf numFmtId="178" fontId="27" fillId="0" borderId="61" xfId="1" applyNumberFormat="1" applyFont="1" applyFill="1" applyBorder="1">
      <alignment vertical="center"/>
    </xf>
    <xf numFmtId="3" fontId="27" fillId="6" borderId="62" xfId="1" applyNumberFormat="1" applyFont="1" applyFill="1" applyBorder="1" applyAlignment="1">
      <alignment horizontal="left" vertical="center" shrinkToFit="1"/>
    </xf>
    <xf numFmtId="3" fontId="26" fillId="3" borderId="22" xfId="1" applyNumberFormat="1" applyFont="1" applyFill="1" applyBorder="1" applyAlignment="1">
      <alignment horizontal="left" vertical="center" shrinkToFit="1"/>
    </xf>
    <xf numFmtId="3" fontId="26" fillId="3" borderId="37" xfId="1" applyNumberFormat="1" applyFont="1" applyFill="1" applyBorder="1" applyAlignment="1">
      <alignment horizontal="right" vertical="center" shrinkToFit="1"/>
    </xf>
    <xf numFmtId="178" fontId="26" fillId="6" borderId="22" xfId="1" applyNumberFormat="1" applyFont="1" applyFill="1" applyBorder="1" applyAlignment="1">
      <alignment horizontal="left" vertical="center" shrinkToFit="1"/>
    </xf>
    <xf numFmtId="0" fontId="26" fillId="6" borderId="0" xfId="1" applyNumberFormat="1" applyFont="1" applyFill="1" applyBorder="1" applyAlignment="1">
      <alignment horizontal="left" vertical="center" shrinkToFit="1"/>
    </xf>
    <xf numFmtId="3" fontId="26" fillId="6" borderId="22" xfId="1" applyNumberFormat="1" applyFont="1" applyFill="1" applyBorder="1" applyAlignment="1">
      <alignment horizontal="left" vertical="center" shrinkToFit="1"/>
    </xf>
    <xf numFmtId="3" fontId="26" fillId="6" borderId="37" xfId="1" applyNumberFormat="1" applyFont="1" applyFill="1" applyBorder="1" applyAlignment="1">
      <alignment horizontal="right" vertical="center" shrinkToFit="1"/>
    </xf>
    <xf numFmtId="3" fontId="26" fillId="3" borderId="13" xfId="1" applyNumberFormat="1" applyFont="1" applyFill="1" applyBorder="1" applyAlignment="1" applyProtection="1">
      <alignment vertical="center"/>
    </xf>
    <xf numFmtId="3" fontId="26" fillId="3" borderId="14" xfId="1" applyNumberFormat="1" applyFont="1" applyFill="1" applyBorder="1" applyAlignment="1">
      <alignment horizontal="right" vertical="center" shrinkToFit="1"/>
    </xf>
    <xf numFmtId="3" fontId="26" fillId="3" borderId="14" xfId="1" applyNumberFormat="1" applyFont="1" applyFill="1" applyBorder="1" applyAlignment="1">
      <alignment horizontal="left" vertical="center" shrinkToFit="1"/>
    </xf>
    <xf numFmtId="3" fontId="26" fillId="3" borderId="14" xfId="1" applyNumberFormat="1" applyFont="1" applyFill="1" applyBorder="1" applyAlignment="1">
      <alignment vertical="center" shrinkToFit="1"/>
    </xf>
    <xf numFmtId="3" fontId="26" fillId="3" borderId="17" xfId="1" applyNumberFormat="1" applyFont="1" applyFill="1" applyBorder="1" applyAlignment="1">
      <alignment horizontal="left" vertical="center" shrinkToFit="1"/>
    </xf>
    <xf numFmtId="3" fontId="26" fillId="3" borderId="12" xfId="1" applyNumberFormat="1" applyFont="1" applyFill="1" applyBorder="1" applyAlignment="1">
      <alignment horizontal="right" vertical="center" shrinkToFit="1"/>
    </xf>
    <xf numFmtId="3" fontId="26" fillId="3" borderId="29" xfId="1" applyNumberFormat="1" applyFont="1" applyFill="1" applyBorder="1" applyAlignment="1">
      <alignment vertical="center" shrinkToFit="1"/>
    </xf>
    <xf numFmtId="3" fontId="26" fillId="3" borderId="7" xfId="1" applyNumberFormat="1" applyFont="1" applyFill="1" applyBorder="1" applyAlignment="1">
      <alignment horizontal="right" vertical="center" shrinkToFit="1"/>
    </xf>
    <xf numFmtId="3" fontId="26" fillId="3" borderId="7" xfId="1" applyNumberFormat="1" applyFont="1" applyFill="1" applyBorder="1" applyAlignment="1">
      <alignment vertical="center" shrinkToFit="1"/>
    </xf>
    <xf numFmtId="3" fontId="26" fillId="3" borderId="8" xfId="1" applyNumberFormat="1" applyFont="1" applyFill="1" applyBorder="1" applyAlignment="1">
      <alignment vertical="center" shrinkToFit="1"/>
    </xf>
    <xf numFmtId="3" fontId="26" fillId="3" borderId="6" xfId="1" applyNumberFormat="1" applyFont="1" applyFill="1" applyBorder="1" applyAlignment="1">
      <alignment horizontal="right" vertical="center" shrinkToFit="1"/>
    </xf>
    <xf numFmtId="178" fontId="26" fillId="6" borderId="40" xfId="1" applyNumberFormat="1" applyFont="1" applyFill="1" applyBorder="1" applyAlignment="1">
      <alignment horizontal="left" vertical="center" shrinkToFit="1"/>
    </xf>
    <xf numFmtId="178" fontId="26" fillId="3" borderId="41" xfId="1" applyNumberFormat="1" applyFont="1" applyFill="1" applyBorder="1" applyAlignment="1">
      <alignment horizontal="right" vertical="center" shrinkToFit="1"/>
    </xf>
    <xf numFmtId="178" fontId="26" fillId="3" borderId="41" xfId="1" applyNumberFormat="1" applyFont="1" applyFill="1" applyBorder="1" applyAlignment="1">
      <alignment horizontal="left" vertical="center" shrinkToFit="1"/>
    </xf>
    <xf numFmtId="178" fontId="26" fillId="3" borderId="41" xfId="1" applyNumberFormat="1" applyFont="1" applyFill="1" applyBorder="1" applyAlignment="1">
      <alignment vertical="center" shrinkToFit="1"/>
    </xf>
    <xf numFmtId="3" fontId="26" fillId="3" borderId="41" xfId="1" applyNumberFormat="1" applyFont="1" applyFill="1" applyBorder="1" applyAlignment="1">
      <alignment horizontal="left" vertical="center" shrinkToFit="1"/>
    </xf>
    <xf numFmtId="3" fontId="26" fillId="3" borderId="42" xfId="1" applyNumberFormat="1" applyFont="1" applyFill="1" applyBorder="1" applyAlignment="1">
      <alignment horizontal="left" vertical="center" shrinkToFit="1"/>
    </xf>
    <xf numFmtId="3" fontId="26" fillId="3" borderId="39" xfId="1" applyNumberFormat="1" applyFont="1" applyFill="1" applyBorder="1" applyAlignment="1">
      <alignment horizontal="right" vertical="center" shrinkToFit="1"/>
    </xf>
    <xf numFmtId="0" fontId="16" fillId="5" borderId="0" xfId="4" applyNumberFormat="1" applyFont="1" applyFill="1" applyBorder="1" applyAlignment="1">
      <alignment horizontal="center" vertical="center"/>
    </xf>
    <xf numFmtId="0" fontId="6" fillId="5" borderId="0" xfId="4" applyNumberFormat="1" applyFont="1" applyFill="1" applyBorder="1" applyAlignment="1">
      <alignment horizontal="center" vertical="center"/>
    </xf>
    <xf numFmtId="184" fontId="6" fillId="0" borderId="12" xfId="5" applyNumberFormat="1" applyFont="1" applyFill="1" applyBorder="1" applyAlignment="1">
      <alignment horizontal="center" vertical="center"/>
    </xf>
    <xf numFmtId="184" fontId="13" fillId="0" borderId="0" xfId="5" applyNumberFormat="1" applyFont="1" applyAlignment="1">
      <alignment horizontal="center" vertical="center"/>
    </xf>
    <xf numFmtId="184" fontId="6" fillId="2" borderId="12" xfId="5" applyNumberFormat="1" applyFont="1" applyFill="1" applyBorder="1" applyAlignment="1">
      <alignment horizontal="center" vertical="center"/>
    </xf>
    <xf numFmtId="184" fontId="6" fillId="2" borderId="12" xfId="5" applyNumberFormat="1" applyFont="1" applyFill="1" applyBorder="1" applyAlignment="1">
      <alignment horizontal="distributed" vertical="center" wrapText="1"/>
    </xf>
    <xf numFmtId="184" fontId="7" fillId="2" borderId="13" xfId="5" applyNumberFormat="1" applyFont="1" applyFill="1" applyBorder="1" applyAlignment="1">
      <alignment horizontal="center" vertical="center" wrapText="1" shrinkToFit="1"/>
    </xf>
    <xf numFmtId="184" fontId="7" fillId="2" borderId="17" xfId="5" applyNumberFormat="1" applyFont="1" applyFill="1" applyBorder="1" applyAlignment="1">
      <alignment horizontal="center" vertical="center" wrapText="1" shrinkToFit="1"/>
    </xf>
    <xf numFmtId="184" fontId="6" fillId="2" borderId="12" xfId="5" applyNumberFormat="1" applyFont="1" applyFill="1" applyBorder="1" applyAlignment="1">
      <alignment horizontal="center" vertical="center" shrinkToFit="1"/>
    </xf>
    <xf numFmtId="3" fontId="6" fillId="0" borderId="13" xfId="1" applyNumberFormat="1" applyFont="1" applyFill="1" applyBorder="1" applyAlignment="1">
      <alignment horizontal="left" vertical="center" shrinkToFit="1"/>
    </xf>
    <xf numFmtId="3" fontId="6" fillId="0" borderId="14" xfId="1" applyNumberFormat="1" applyFont="1" applyFill="1" applyBorder="1" applyAlignment="1">
      <alignment horizontal="left" vertical="center" shrinkToFit="1"/>
    </xf>
    <xf numFmtId="0" fontId="15" fillId="0" borderId="0" xfId="1" applyNumberFormat="1" applyFont="1" applyFill="1" applyAlignment="1">
      <alignment horizontal="center" vertical="center"/>
    </xf>
    <xf numFmtId="0" fontId="2" fillId="0" borderId="34" xfId="1" applyNumberFormat="1" applyFont="1" applyFill="1" applyBorder="1" applyAlignment="1">
      <alignment horizontal="right" vertical="center"/>
    </xf>
    <xf numFmtId="0" fontId="6" fillId="2" borderId="3" xfId="0" applyNumberFormat="1" applyFont="1" applyFill="1" applyBorder="1" applyAlignment="1">
      <alignment horizontal="center" vertical="center" shrinkToFit="1"/>
    </xf>
    <xf numFmtId="0" fontId="6" fillId="2" borderId="59" xfId="0" applyNumberFormat="1" applyFont="1" applyFill="1" applyBorder="1" applyAlignment="1">
      <alignment horizontal="center" vertical="center" shrinkToFit="1"/>
    </xf>
    <xf numFmtId="0" fontId="6" fillId="2" borderId="60" xfId="0" applyNumberFormat="1" applyFont="1" applyFill="1" applyBorder="1" applyAlignment="1">
      <alignment horizontal="center" vertical="center" shrinkToFit="1"/>
    </xf>
    <xf numFmtId="3" fontId="6" fillId="3" borderId="13" xfId="1" applyNumberFormat="1" applyFont="1" applyFill="1" applyBorder="1" applyAlignment="1">
      <alignment horizontal="left" vertical="center" shrinkToFit="1"/>
    </xf>
    <xf numFmtId="3" fontId="6" fillId="3" borderId="14" xfId="1" applyNumberFormat="1" applyFont="1" applyFill="1" applyBorder="1" applyAlignment="1">
      <alignment horizontal="left" vertical="center" shrinkToFit="1"/>
    </xf>
    <xf numFmtId="3" fontId="28" fillId="3" borderId="13" xfId="1" applyNumberFormat="1" applyFont="1" applyFill="1" applyBorder="1" applyAlignment="1">
      <alignment horizontal="left" vertical="center" shrinkToFit="1"/>
    </xf>
    <xf numFmtId="3" fontId="28" fillId="3" borderId="14" xfId="1" applyNumberFormat="1" applyFont="1" applyFill="1" applyBorder="1" applyAlignment="1">
      <alignment horizontal="left" vertical="center" shrinkToFit="1"/>
    </xf>
    <xf numFmtId="0" fontId="6" fillId="3" borderId="13" xfId="1" applyNumberFormat="1" applyFont="1" applyFill="1" applyBorder="1" applyAlignment="1">
      <alignment horizontal="left" vertical="center" shrinkToFit="1"/>
    </xf>
    <xf numFmtId="0" fontId="6" fillId="3" borderId="14" xfId="1" applyNumberFormat="1" applyFont="1" applyFill="1" applyBorder="1" applyAlignment="1">
      <alignment horizontal="left" vertical="center" shrinkToFit="1"/>
    </xf>
  </cellXfs>
  <cellStyles count="6">
    <cellStyle name="백분율 3" xfId="3"/>
    <cellStyle name="쉼표 [0] 21" xfId="2"/>
    <cellStyle name="쉼표 [0] 21 3" xfId="5"/>
    <cellStyle name="표준" xfId="0" builtinId="0"/>
    <cellStyle name="표준 2 10" xfId="1"/>
    <cellStyle name="표준 6 2" xfId="4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zoomScaleNormal="100" zoomScaleSheetLayoutView="75" workbookViewId="0">
      <selection activeCell="A2" sqref="A2"/>
    </sheetView>
  </sheetViews>
  <sheetFormatPr defaultColWidth="9" defaultRowHeight="24.95" customHeight="1" x14ac:dyDescent="0.3"/>
  <cols>
    <col min="1" max="1" width="6.125" style="227" customWidth="1"/>
    <col min="2" max="7" width="11.875" style="228" customWidth="1"/>
    <col min="8" max="8" width="9.125" style="227" customWidth="1"/>
    <col min="9" max="16384" width="9" style="227"/>
  </cols>
  <sheetData>
    <row r="1" spans="1:8" ht="24.95" customHeight="1" x14ac:dyDescent="0.3">
      <c r="A1" s="577" t="s">
        <v>479</v>
      </c>
      <c r="B1" s="578"/>
      <c r="C1" s="578"/>
      <c r="D1" s="578"/>
      <c r="E1" s="578"/>
      <c r="F1" s="578"/>
      <c r="G1" s="578"/>
      <c r="H1" s="578"/>
    </row>
    <row r="2" spans="1:8" ht="24.95" customHeight="1" x14ac:dyDescent="0.3">
      <c r="A2" s="228"/>
      <c r="H2" s="228"/>
    </row>
    <row r="3" spans="1:8" ht="24.95" customHeight="1" x14ac:dyDescent="0.3">
      <c r="A3" s="229" t="s">
        <v>390</v>
      </c>
      <c r="H3" s="230" t="s">
        <v>138</v>
      </c>
    </row>
    <row r="4" spans="1:8" s="228" customFormat="1" ht="24.95" customHeight="1" x14ac:dyDescent="0.3">
      <c r="A4" s="231" t="s">
        <v>60</v>
      </c>
      <c r="B4" s="232" t="s">
        <v>59</v>
      </c>
      <c r="C4" s="232" t="s">
        <v>133</v>
      </c>
      <c r="D4" s="232" t="s">
        <v>144</v>
      </c>
      <c r="E4" s="233" t="s">
        <v>139</v>
      </c>
      <c r="F4" s="232" t="s">
        <v>140</v>
      </c>
      <c r="G4" s="232" t="s">
        <v>142</v>
      </c>
      <c r="H4" s="234" t="s">
        <v>63</v>
      </c>
    </row>
    <row r="5" spans="1:8" ht="24.95" customHeight="1" thickBot="1" x14ac:dyDescent="0.35">
      <c r="A5" s="235" t="s">
        <v>61</v>
      </c>
      <c r="B5" s="239">
        <v>70389379</v>
      </c>
      <c r="C5" s="236">
        <v>14887473</v>
      </c>
      <c r="D5" s="236">
        <v>2184335</v>
      </c>
      <c r="E5" s="236">
        <v>13824345</v>
      </c>
      <c r="F5" s="236">
        <v>35328612</v>
      </c>
      <c r="G5" s="236">
        <v>4164614</v>
      </c>
      <c r="H5" s="237"/>
    </row>
    <row r="6" spans="1:8" ht="24.95" customHeight="1" thickBot="1" x14ac:dyDescent="0.35">
      <c r="A6" s="238" t="s">
        <v>62</v>
      </c>
      <c r="B6" s="239">
        <f>SUM(C6:G6)</f>
        <v>70389379</v>
      </c>
      <c r="C6" s="239">
        <f>C5</f>
        <v>14887473</v>
      </c>
      <c r="D6" s="239">
        <f>D5</f>
        <v>2184335</v>
      </c>
      <c r="E6" s="239">
        <f>E5</f>
        <v>13824345</v>
      </c>
      <c r="F6" s="239">
        <f>F5</f>
        <v>35328612</v>
      </c>
      <c r="G6" s="239">
        <f>G5</f>
        <v>4164614</v>
      </c>
      <c r="H6" s="240"/>
    </row>
    <row r="7" spans="1:8" ht="24.95" customHeight="1" x14ac:dyDescent="0.3">
      <c r="A7" s="229" t="s">
        <v>474</v>
      </c>
      <c r="B7" s="241"/>
      <c r="C7" s="241"/>
      <c r="D7" s="241"/>
      <c r="E7" s="241"/>
      <c r="F7" s="241"/>
      <c r="G7" s="241"/>
      <c r="H7" s="242"/>
    </row>
    <row r="8" spans="1:8" ht="24.95" customHeight="1" x14ac:dyDescent="0.3">
      <c r="A8" s="227" t="s">
        <v>2</v>
      </c>
      <c r="B8" s="241"/>
      <c r="C8" s="241"/>
      <c r="D8" s="241"/>
      <c r="E8" s="241"/>
      <c r="F8" s="241"/>
      <c r="G8" s="241"/>
      <c r="H8" s="242"/>
    </row>
    <row r="9" spans="1:8" ht="24.95" customHeight="1" x14ac:dyDescent="0.3">
      <c r="A9" s="227" t="s">
        <v>149</v>
      </c>
    </row>
    <row r="10" spans="1:8" ht="24.95" customHeight="1" x14ac:dyDescent="0.3">
      <c r="A10" s="229" t="s">
        <v>251</v>
      </c>
    </row>
    <row r="11" spans="1:8" ht="24.95" customHeight="1" x14ac:dyDescent="0.3">
      <c r="A11" s="227" t="s">
        <v>0</v>
      </c>
    </row>
    <row r="12" spans="1:8" ht="24.95" customHeight="1" x14ac:dyDescent="0.3">
      <c r="A12" s="229" t="s">
        <v>475</v>
      </c>
    </row>
    <row r="13" spans="1:8" ht="24.95" customHeight="1" x14ac:dyDescent="0.3">
      <c r="A13" s="227" t="s">
        <v>1</v>
      </c>
    </row>
    <row r="14" spans="1:8" ht="24.95" customHeight="1" x14ac:dyDescent="0.3">
      <c r="A14" s="229" t="s">
        <v>249</v>
      </c>
    </row>
    <row r="15" spans="1:8" ht="24.95" customHeight="1" x14ac:dyDescent="0.3">
      <c r="A15" s="227" t="s">
        <v>66</v>
      </c>
    </row>
    <row r="16" spans="1:8" s="228" customFormat="1" ht="24.95" customHeight="1" x14ac:dyDescent="0.3">
      <c r="A16" s="227" t="s">
        <v>67</v>
      </c>
      <c r="H16" s="227"/>
    </row>
  </sheetData>
  <mergeCells count="1">
    <mergeCell ref="A1:H1"/>
  </mergeCells>
  <phoneticPr fontId="18" type="noConversion"/>
  <printOptions horizontalCentered="1"/>
  <pageMargins left="0.19680555164813995" right="0.19680555164813995" top="1.377916693687439" bottom="0.35430556535720825" header="0.31486111879348755" footer="0.31486111879348755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36"/>
  <sheetViews>
    <sheetView view="pageBreakPreview" zoomScale="85" zoomScaleNormal="70" zoomScaleSheetLayoutView="85" workbookViewId="0">
      <selection activeCell="L37" sqref="L37"/>
    </sheetView>
  </sheetViews>
  <sheetFormatPr defaultColWidth="9" defaultRowHeight="27" customHeight="1" x14ac:dyDescent="0.3"/>
  <cols>
    <col min="1" max="2" width="10.625" style="246" customWidth="1"/>
    <col min="3" max="4" width="12.625" style="246" customWidth="1"/>
    <col min="5" max="5" width="11.625" style="243" customWidth="1"/>
    <col min="6" max="6" width="10.625" style="243" customWidth="1"/>
    <col min="7" max="7" width="7.625" style="245" customWidth="1"/>
    <col min="8" max="9" width="10.625" style="246" customWidth="1"/>
    <col min="10" max="10" width="16.625" style="246" customWidth="1"/>
    <col min="11" max="11" width="13.625" style="246" customWidth="1"/>
    <col min="12" max="12" width="11.625" style="243" customWidth="1"/>
    <col min="13" max="13" width="10.625" style="243" customWidth="1"/>
    <col min="14" max="14" width="7.625" style="245" customWidth="1"/>
    <col min="15" max="209" width="9" style="243"/>
    <col min="210" max="211" width="10.625" style="243" customWidth="1"/>
    <col min="212" max="213" width="12.625" style="243" customWidth="1"/>
    <col min="214" max="214" width="11.625" style="243" customWidth="1"/>
    <col min="215" max="215" width="10.625" style="243" customWidth="1"/>
    <col min="216" max="216" width="7.625" style="243" customWidth="1"/>
    <col min="217" max="218" width="10.625" style="243" customWidth="1"/>
    <col min="219" max="219" width="14.25" style="243" customWidth="1"/>
    <col min="220" max="220" width="13.625" style="243" customWidth="1"/>
    <col min="221" max="221" width="11.625" style="243" customWidth="1"/>
    <col min="222" max="222" width="10.625" style="243" customWidth="1"/>
    <col min="223" max="223" width="7.625" style="243" customWidth="1"/>
    <col min="224" max="465" width="9" style="243"/>
    <col min="466" max="467" width="10.625" style="243" customWidth="1"/>
    <col min="468" max="469" width="12.625" style="243" customWidth="1"/>
    <col min="470" max="470" width="11.625" style="243" customWidth="1"/>
    <col min="471" max="471" width="10.625" style="243" customWidth="1"/>
    <col min="472" max="472" width="7.625" style="243" customWidth="1"/>
    <col min="473" max="474" width="10.625" style="243" customWidth="1"/>
    <col min="475" max="475" width="14.25" style="243" customWidth="1"/>
    <col min="476" max="476" width="13.625" style="243" customWidth="1"/>
    <col min="477" max="477" width="11.625" style="243" customWidth="1"/>
    <col min="478" max="478" width="10.625" style="243" customWidth="1"/>
    <col min="479" max="479" width="7.625" style="243" customWidth="1"/>
    <col min="480" max="721" width="9" style="243"/>
    <col min="722" max="723" width="10.625" style="243" customWidth="1"/>
    <col min="724" max="725" width="12.625" style="243" customWidth="1"/>
    <col min="726" max="726" width="11.625" style="243" customWidth="1"/>
    <col min="727" max="727" width="10.625" style="243" customWidth="1"/>
    <col min="728" max="728" width="7.625" style="243" customWidth="1"/>
    <col min="729" max="730" width="10.625" style="243" customWidth="1"/>
    <col min="731" max="731" width="14.25" style="243" customWidth="1"/>
    <col min="732" max="732" width="13.625" style="243" customWidth="1"/>
    <col min="733" max="733" width="11.625" style="243" customWidth="1"/>
    <col min="734" max="734" width="10.625" style="243" customWidth="1"/>
    <col min="735" max="735" width="7.625" style="243" customWidth="1"/>
    <col min="736" max="977" width="9" style="243"/>
    <col min="978" max="979" width="10.625" style="243" customWidth="1"/>
    <col min="980" max="981" width="12.625" style="243" customWidth="1"/>
    <col min="982" max="982" width="11.625" style="243" customWidth="1"/>
    <col min="983" max="983" width="10.625" style="243" customWidth="1"/>
    <col min="984" max="984" width="7.625" style="243" customWidth="1"/>
    <col min="985" max="986" width="10.625" style="243" customWidth="1"/>
    <col min="987" max="987" width="14.25" style="243" customWidth="1"/>
    <col min="988" max="988" width="13.625" style="243" customWidth="1"/>
    <col min="989" max="989" width="11.625" style="243" customWidth="1"/>
    <col min="990" max="990" width="10.625" style="243" customWidth="1"/>
    <col min="991" max="991" width="7.625" style="243" customWidth="1"/>
    <col min="992" max="1233" width="9" style="243"/>
    <col min="1234" max="1235" width="10.625" style="243" customWidth="1"/>
    <col min="1236" max="1237" width="12.625" style="243" customWidth="1"/>
    <col min="1238" max="1238" width="11.625" style="243" customWidth="1"/>
    <col min="1239" max="1239" width="10.625" style="243" customWidth="1"/>
    <col min="1240" max="1240" width="7.625" style="243" customWidth="1"/>
    <col min="1241" max="1242" width="10.625" style="243" customWidth="1"/>
    <col min="1243" max="1243" width="14.25" style="243" customWidth="1"/>
    <col min="1244" max="1244" width="13.625" style="243" customWidth="1"/>
    <col min="1245" max="1245" width="11.625" style="243" customWidth="1"/>
    <col min="1246" max="1246" width="10.625" style="243" customWidth="1"/>
    <col min="1247" max="1247" width="7.625" style="243" customWidth="1"/>
    <col min="1248" max="1489" width="9" style="243"/>
    <col min="1490" max="1491" width="10.625" style="243" customWidth="1"/>
    <col min="1492" max="1493" width="12.625" style="243" customWidth="1"/>
    <col min="1494" max="1494" width="11.625" style="243" customWidth="1"/>
    <col min="1495" max="1495" width="10.625" style="243" customWidth="1"/>
    <col min="1496" max="1496" width="7.625" style="243" customWidth="1"/>
    <col min="1497" max="1498" width="10.625" style="243" customWidth="1"/>
    <col min="1499" max="1499" width="14.25" style="243" customWidth="1"/>
    <col min="1500" max="1500" width="13.625" style="243" customWidth="1"/>
    <col min="1501" max="1501" width="11.625" style="243" customWidth="1"/>
    <col min="1502" max="1502" width="10.625" style="243" customWidth="1"/>
    <col min="1503" max="1503" width="7.625" style="243" customWidth="1"/>
    <col min="1504" max="1745" width="9" style="243"/>
    <col min="1746" max="1747" width="10.625" style="243" customWidth="1"/>
    <col min="1748" max="1749" width="12.625" style="243" customWidth="1"/>
    <col min="1750" max="1750" width="11.625" style="243" customWidth="1"/>
    <col min="1751" max="1751" width="10.625" style="243" customWidth="1"/>
    <col min="1752" max="1752" width="7.625" style="243" customWidth="1"/>
    <col min="1753" max="1754" width="10.625" style="243" customWidth="1"/>
    <col min="1755" max="1755" width="14.25" style="243" customWidth="1"/>
    <col min="1756" max="1756" width="13.625" style="243" customWidth="1"/>
    <col min="1757" max="1757" width="11.625" style="243" customWidth="1"/>
    <col min="1758" max="1758" width="10.625" style="243" customWidth="1"/>
    <col min="1759" max="1759" width="7.625" style="243" customWidth="1"/>
    <col min="1760" max="2001" width="9" style="243"/>
    <col min="2002" max="2003" width="10.625" style="243" customWidth="1"/>
    <col min="2004" max="2005" width="12.625" style="243" customWidth="1"/>
    <col min="2006" max="2006" width="11.625" style="243" customWidth="1"/>
    <col min="2007" max="2007" width="10.625" style="243" customWidth="1"/>
    <col min="2008" max="2008" width="7.625" style="243" customWidth="1"/>
    <col min="2009" max="2010" width="10.625" style="243" customWidth="1"/>
    <col min="2011" max="2011" width="14.25" style="243" customWidth="1"/>
    <col min="2012" max="2012" width="13.625" style="243" customWidth="1"/>
    <col min="2013" max="2013" width="11.625" style="243" customWidth="1"/>
    <col min="2014" max="2014" width="10.625" style="243" customWidth="1"/>
    <col min="2015" max="2015" width="7.625" style="243" customWidth="1"/>
    <col min="2016" max="2257" width="9" style="243"/>
    <col min="2258" max="2259" width="10.625" style="243" customWidth="1"/>
    <col min="2260" max="2261" width="12.625" style="243" customWidth="1"/>
    <col min="2262" max="2262" width="11.625" style="243" customWidth="1"/>
    <col min="2263" max="2263" width="10.625" style="243" customWidth="1"/>
    <col min="2264" max="2264" width="7.625" style="243" customWidth="1"/>
    <col min="2265" max="2266" width="10.625" style="243" customWidth="1"/>
    <col min="2267" max="2267" width="14.25" style="243" customWidth="1"/>
    <col min="2268" max="2268" width="13.625" style="243" customWidth="1"/>
    <col min="2269" max="2269" width="11.625" style="243" customWidth="1"/>
    <col min="2270" max="2270" width="10.625" style="243" customWidth="1"/>
    <col min="2271" max="2271" width="7.625" style="243" customWidth="1"/>
    <col min="2272" max="2513" width="9" style="243"/>
    <col min="2514" max="2515" width="10.625" style="243" customWidth="1"/>
    <col min="2516" max="2517" width="12.625" style="243" customWidth="1"/>
    <col min="2518" max="2518" width="11.625" style="243" customWidth="1"/>
    <col min="2519" max="2519" width="10.625" style="243" customWidth="1"/>
    <col min="2520" max="2520" width="7.625" style="243" customWidth="1"/>
    <col min="2521" max="2522" width="10.625" style="243" customWidth="1"/>
    <col min="2523" max="2523" width="14.25" style="243" customWidth="1"/>
    <col min="2524" max="2524" width="13.625" style="243" customWidth="1"/>
    <col min="2525" max="2525" width="11.625" style="243" customWidth="1"/>
    <col min="2526" max="2526" width="10.625" style="243" customWidth="1"/>
    <col min="2527" max="2527" width="7.625" style="243" customWidth="1"/>
    <col min="2528" max="2769" width="9" style="243"/>
    <col min="2770" max="2771" width="10.625" style="243" customWidth="1"/>
    <col min="2772" max="2773" width="12.625" style="243" customWidth="1"/>
    <col min="2774" max="2774" width="11.625" style="243" customWidth="1"/>
    <col min="2775" max="2775" width="10.625" style="243" customWidth="1"/>
    <col min="2776" max="2776" width="7.625" style="243" customWidth="1"/>
    <col min="2777" max="2778" width="10.625" style="243" customWidth="1"/>
    <col min="2779" max="2779" width="14.25" style="243" customWidth="1"/>
    <col min="2780" max="2780" width="13.625" style="243" customWidth="1"/>
    <col min="2781" max="2781" width="11.625" style="243" customWidth="1"/>
    <col min="2782" max="2782" width="10.625" style="243" customWidth="1"/>
    <col min="2783" max="2783" width="7.625" style="243" customWidth="1"/>
    <col min="2784" max="3025" width="9" style="243"/>
    <col min="3026" max="3027" width="10.625" style="243" customWidth="1"/>
    <col min="3028" max="3029" width="12.625" style="243" customWidth="1"/>
    <col min="3030" max="3030" width="11.625" style="243" customWidth="1"/>
    <col min="3031" max="3031" width="10.625" style="243" customWidth="1"/>
    <col min="3032" max="3032" width="7.625" style="243" customWidth="1"/>
    <col min="3033" max="3034" width="10.625" style="243" customWidth="1"/>
    <col min="3035" max="3035" width="14.25" style="243" customWidth="1"/>
    <col min="3036" max="3036" width="13.625" style="243" customWidth="1"/>
    <col min="3037" max="3037" width="11.625" style="243" customWidth="1"/>
    <col min="3038" max="3038" width="10.625" style="243" customWidth="1"/>
    <col min="3039" max="3039" width="7.625" style="243" customWidth="1"/>
    <col min="3040" max="3281" width="9" style="243"/>
    <col min="3282" max="3283" width="10.625" style="243" customWidth="1"/>
    <col min="3284" max="3285" width="12.625" style="243" customWidth="1"/>
    <col min="3286" max="3286" width="11.625" style="243" customWidth="1"/>
    <col min="3287" max="3287" width="10.625" style="243" customWidth="1"/>
    <col min="3288" max="3288" width="7.625" style="243" customWidth="1"/>
    <col min="3289" max="3290" width="10.625" style="243" customWidth="1"/>
    <col min="3291" max="3291" width="14.25" style="243" customWidth="1"/>
    <col min="3292" max="3292" width="13.625" style="243" customWidth="1"/>
    <col min="3293" max="3293" width="11.625" style="243" customWidth="1"/>
    <col min="3294" max="3294" width="10.625" style="243" customWidth="1"/>
    <col min="3295" max="3295" width="7.625" style="243" customWidth="1"/>
    <col min="3296" max="3537" width="9" style="243"/>
    <col min="3538" max="3539" width="10.625" style="243" customWidth="1"/>
    <col min="3540" max="3541" width="12.625" style="243" customWidth="1"/>
    <col min="3542" max="3542" width="11.625" style="243" customWidth="1"/>
    <col min="3543" max="3543" width="10.625" style="243" customWidth="1"/>
    <col min="3544" max="3544" width="7.625" style="243" customWidth="1"/>
    <col min="3545" max="3546" width="10.625" style="243" customWidth="1"/>
    <col min="3547" max="3547" width="14.25" style="243" customWidth="1"/>
    <col min="3548" max="3548" width="13.625" style="243" customWidth="1"/>
    <col min="3549" max="3549" width="11.625" style="243" customWidth="1"/>
    <col min="3550" max="3550" width="10.625" style="243" customWidth="1"/>
    <col min="3551" max="3551" width="7.625" style="243" customWidth="1"/>
    <col min="3552" max="3793" width="9" style="243"/>
    <col min="3794" max="3795" width="10.625" style="243" customWidth="1"/>
    <col min="3796" max="3797" width="12.625" style="243" customWidth="1"/>
    <col min="3798" max="3798" width="11.625" style="243" customWidth="1"/>
    <col min="3799" max="3799" width="10.625" style="243" customWidth="1"/>
    <col min="3800" max="3800" width="7.625" style="243" customWidth="1"/>
    <col min="3801" max="3802" width="10.625" style="243" customWidth="1"/>
    <col min="3803" max="3803" width="14.25" style="243" customWidth="1"/>
    <col min="3804" max="3804" width="13.625" style="243" customWidth="1"/>
    <col min="3805" max="3805" width="11.625" style="243" customWidth="1"/>
    <col min="3806" max="3806" width="10.625" style="243" customWidth="1"/>
    <col min="3807" max="3807" width="7.625" style="243" customWidth="1"/>
    <col min="3808" max="4049" width="9" style="243"/>
    <col min="4050" max="4051" width="10.625" style="243" customWidth="1"/>
    <col min="4052" max="4053" width="12.625" style="243" customWidth="1"/>
    <col min="4054" max="4054" width="11.625" style="243" customWidth="1"/>
    <col min="4055" max="4055" width="10.625" style="243" customWidth="1"/>
    <col min="4056" max="4056" width="7.625" style="243" customWidth="1"/>
    <col min="4057" max="4058" width="10.625" style="243" customWidth="1"/>
    <col min="4059" max="4059" width="14.25" style="243" customWidth="1"/>
    <col min="4060" max="4060" width="13.625" style="243" customWidth="1"/>
    <col min="4061" max="4061" width="11.625" style="243" customWidth="1"/>
    <col min="4062" max="4062" width="10.625" style="243" customWidth="1"/>
    <col min="4063" max="4063" width="7.625" style="243" customWidth="1"/>
    <col min="4064" max="4305" width="9" style="243"/>
    <col min="4306" max="4307" width="10.625" style="243" customWidth="1"/>
    <col min="4308" max="4309" width="12.625" style="243" customWidth="1"/>
    <col min="4310" max="4310" width="11.625" style="243" customWidth="1"/>
    <col min="4311" max="4311" width="10.625" style="243" customWidth="1"/>
    <col min="4312" max="4312" width="7.625" style="243" customWidth="1"/>
    <col min="4313" max="4314" width="10.625" style="243" customWidth="1"/>
    <col min="4315" max="4315" width="14.25" style="243" customWidth="1"/>
    <col min="4316" max="4316" width="13.625" style="243" customWidth="1"/>
    <col min="4317" max="4317" width="11.625" style="243" customWidth="1"/>
    <col min="4318" max="4318" width="10.625" style="243" customWidth="1"/>
    <col min="4319" max="4319" width="7.625" style="243" customWidth="1"/>
    <col min="4320" max="4561" width="9" style="243"/>
    <col min="4562" max="4563" width="10.625" style="243" customWidth="1"/>
    <col min="4564" max="4565" width="12.625" style="243" customWidth="1"/>
    <col min="4566" max="4566" width="11.625" style="243" customWidth="1"/>
    <col min="4567" max="4567" width="10.625" style="243" customWidth="1"/>
    <col min="4568" max="4568" width="7.625" style="243" customWidth="1"/>
    <col min="4569" max="4570" width="10.625" style="243" customWidth="1"/>
    <col min="4571" max="4571" width="14.25" style="243" customWidth="1"/>
    <col min="4572" max="4572" width="13.625" style="243" customWidth="1"/>
    <col min="4573" max="4573" width="11.625" style="243" customWidth="1"/>
    <col min="4574" max="4574" width="10.625" style="243" customWidth="1"/>
    <col min="4575" max="4575" width="7.625" style="243" customWidth="1"/>
    <col min="4576" max="4817" width="9" style="243"/>
    <col min="4818" max="4819" width="10.625" style="243" customWidth="1"/>
    <col min="4820" max="4821" width="12.625" style="243" customWidth="1"/>
    <col min="4822" max="4822" width="11.625" style="243" customWidth="1"/>
    <col min="4823" max="4823" width="10.625" style="243" customWidth="1"/>
    <col min="4824" max="4824" width="7.625" style="243" customWidth="1"/>
    <col min="4825" max="4826" width="10.625" style="243" customWidth="1"/>
    <col min="4827" max="4827" width="14.25" style="243" customWidth="1"/>
    <col min="4828" max="4828" width="13.625" style="243" customWidth="1"/>
    <col min="4829" max="4829" width="11.625" style="243" customWidth="1"/>
    <col min="4830" max="4830" width="10.625" style="243" customWidth="1"/>
    <col min="4831" max="4831" width="7.625" style="243" customWidth="1"/>
    <col min="4832" max="5073" width="9" style="243"/>
    <col min="5074" max="5075" width="10.625" style="243" customWidth="1"/>
    <col min="5076" max="5077" width="12.625" style="243" customWidth="1"/>
    <col min="5078" max="5078" width="11.625" style="243" customWidth="1"/>
    <col min="5079" max="5079" width="10.625" style="243" customWidth="1"/>
    <col min="5080" max="5080" width="7.625" style="243" customWidth="1"/>
    <col min="5081" max="5082" width="10.625" style="243" customWidth="1"/>
    <col min="5083" max="5083" width="14.25" style="243" customWidth="1"/>
    <col min="5084" max="5084" width="13.625" style="243" customWidth="1"/>
    <col min="5085" max="5085" width="11.625" style="243" customWidth="1"/>
    <col min="5086" max="5086" width="10.625" style="243" customWidth="1"/>
    <col min="5087" max="5087" width="7.625" style="243" customWidth="1"/>
    <col min="5088" max="5329" width="9" style="243"/>
    <col min="5330" max="5331" width="10.625" style="243" customWidth="1"/>
    <col min="5332" max="5333" width="12.625" style="243" customWidth="1"/>
    <col min="5334" max="5334" width="11.625" style="243" customWidth="1"/>
    <col min="5335" max="5335" width="10.625" style="243" customWidth="1"/>
    <col min="5336" max="5336" width="7.625" style="243" customWidth="1"/>
    <col min="5337" max="5338" width="10.625" style="243" customWidth="1"/>
    <col min="5339" max="5339" width="14.25" style="243" customWidth="1"/>
    <col min="5340" max="5340" width="13.625" style="243" customWidth="1"/>
    <col min="5341" max="5341" width="11.625" style="243" customWidth="1"/>
    <col min="5342" max="5342" width="10.625" style="243" customWidth="1"/>
    <col min="5343" max="5343" width="7.625" style="243" customWidth="1"/>
    <col min="5344" max="5585" width="9" style="243"/>
    <col min="5586" max="5587" width="10.625" style="243" customWidth="1"/>
    <col min="5588" max="5589" width="12.625" style="243" customWidth="1"/>
    <col min="5590" max="5590" width="11.625" style="243" customWidth="1"/>
    <col min="5591" max="5591" width="10.625" style="243" customWidth="1"/>
    <col min="5592" max="5592" width="7.625" style="243" customWidth="1"/>
    <col min="5593" max="5594" width="10.625" style="243" customWidth="1"/>
    <col min="5595" max="5595" width="14.25" style="243" customWidth="1"/>
    <col min="5596" max="5596" width="13.625" style="243" customWidth="1"/>
    <col min="5597" max="5597" width="11.625" style="243" customWidth="1"/>
    <col min="5598" max="5598" width="10.625" style="243" customWidth="1"/>
    <col min="5599" max="5599" width="7.625" style="243" customWidth="1"/>
    <col min="5600" max="5841" width="9" style="243"/>
    <col min="5842" max="5843" width="10.625" style="243" customWidth="1"/>
    <col min="5844" max="5845" width="12.625" style="243" customWidth="1"/>
    <col min="5846" max="5846" width="11.625" style="243" customWidth="1"/>
    <col min="5847" max="5847" width="10.625" style="243" customWidth="1"/>
    <col min="5848" max="5848" width="7.625" style="243" customWidth="1"/>
    <col min="5849" max="5850" width="10.625" style="243" customWidth="1"/>
    <col min="5851" max="5851" width="14.25" style="243" customWidth="1"/>
    <col min="5852" max="5852" width="13.625" style="243" customWidth="1"/>
    <col min="5853" max="5853" width="11.625" style="243" customWidth="1"/>
    <col min="5854" max="5854" width="10.625" style="243" customWidth="1"/>
    <col min="5855" max="5855" width="7.625" style="243" customWidth="1"/>
    <col min="5856" max="6097" width="9" style="243"/>
    <col min="6098" max="6099" width="10.625" style="243" customWidth="1"/>
    <col min="6100" max="6101" width="12.625" style="243" customWidth="1"/>
    <col min="6102" max="6102" width="11.625" style="243" customWidth="1"/>
    <col min="6103" max="6103" width="10.625" style="243" customWidth="1"/>
    <col min="6104" max="6104" width="7.625" style="243" customWidth="1"/>
    <col min="6105" max="6106" width="10.625" style="243" customWidth="1"/>
    <col min="6107" max="6107" width="14.25" style="243" customWidth="1"/>
    <col min="6108" max="6108" width="13.625" style="243" customWidth="1"/>
    <col min="6109" max="6109" width="11.625" style="243" customWidth="1"/>
    <col min="6110" max="6110" width="10.625" style="243" customWidth="1"/>
    <col min="6111" max="6111" width="7.625" style="243" customWidth="1"/>
    <col min="6112" max="6353" width="9" style="243"/>
    <col min="6354" max="6355" width="10.625" style="243" customWidth="1"/>
    <col min="6356" max="6357" width="12.625" style="243" customWidth="1"/>
    <col min="6358" max="6358" width="11.625" style="243" customWidth="1"/>
    <col min="6359" max="6359" width="10.625" style="243" customWidth="1"/>
    <col min="6360" max="6360" width="7.625" style="243" customWidth="1"/>
    <col min="6361" max="6362" width="10.625" style="243" customWidth="1"/>
    <col min="6363" max="6363" width="14.25" style="243" customWidth="1"/>
    <col min="6364" max="6364" width="13.625" style="243" customWidth="1"/>
    <col min="6365" max="6365" width="11.625" style="243" customWidth="1"/>
    <col min="6366" max="6366" width="10.625" style="243" customWidth="1"/>
    <col min="6367" max="6367" width="7.625" style="243" customWidth="1"/>
    <col min="6368" max="6609" width="9" style="243"/>
    <col min="6610" max="6611" width="10.625" style="243" customWidth="1"/>
    <col min="6612" max="6613" width="12.625" style="243" customWidth="1"/>
    <col min="6614" max="6614" width="11.625" style="243" customWidth="1"/>
    <col min="6615" max="6615" width="10.625" style="243" customWidth="1"/>
    <col min="6616" max="6616" width="7.625" style="243" customWidth="1"/>
    <col min="6617" max="6618" width="10.625" style="243" customWidth="1"/>
    <col min="6619" max="6619" width="14.25" style="243" customWidth="1"/>
    <col min="6620" max="6620" width="13.625" style="243" customWidth="1"/>
    <col min="6621" max="6621" width="11.625" style="243" customWidth="1"/>
    <col min="6622" max="6622" width="10.625" style="243" customWidth="1"/>
    <col min="6623" max="6623" width="7.625" style="243" customWidth="1"/>
    <col min="6624" max="6865" width="9" style="243"/>
    <col min="6866" max="6867" width="10.625" style="243" customWidth="1"/>
    <col min="6868" max="6869" width="12.625" style="243" customWidth="1"/>
    <col min="6870" max="6870" width="11.625" style="243" customWidth="1"/>
    <col min="6871" max="6871" width="10.625" style="243" customWidth="1"/>
    <col min="6872" max="6872" width="7.625" style="243" customWidth="1"/>
    <col min="6873" max="6874" width="10.625" style="243" customWidth="1"/>
    <col min="6875" max="6875" width="14.25" style="243" customWidth="1"/>
    <col min="6876" max="6876" width="13.625" style="243" customWidth="1"/>
    <col min="6877" max="6877" width="11.625" style="243" customWidth="1"/>
    <col min="6878" max="6878" width="10.625" style="243" customWidth="1"/>
    <col min="6879" max="6879" width="7.625" style="243" customWidth="1"/>
    <col min="6880" max="7121" width="9" style="243"/>
    <col min="7122" max="7123" width="10.625" style="243" customWidth="1"/>
    <col min="7124" max="7125" width="12.625" style="243" customWidth="1"/>
    <col min="7126" max="7126" width="11.625" style="243" customWidth="1"/>
    <col min="7127" max="7127" width="10.625" style="243" customWidth="1"/>
    <col min="7128" max="7128" width="7.625" style="243" customWidth="1"/>
    <col min="7129" max="7130" width="10.625" style="243" customWidth="1"/>
    <col min="7131" max="7131" width="14.25" style="243" customWidth="1"/>
    <col min="7132" max="7132" width="13.625" style="243" customWidth="1"/>
    <col min="7133" max="7133" width="11.625" style="243" customWidth="1"/>
    <col min="7134" max="7134" width="10.625" style="243" customWidth="1"/>
    <col min="7135" max="7135" width="7.625" style="243" customWidth="1"/>
    <col min="7136" max="7377" width="9" style="243"/>
    <col min="7378" max="7379" width="10.625" style="243" customWidth="1"/>
    <col min="7380" max="7381" width="12.625" style="243" customWidth="1"/>
    <col min="7382" max="7382" width="11.625" style="243" customWidth="1"/>
    <col min="7383" max="7383" width="10.625" style="243" customWidth="1"/>
    <col min="7384" max="7384" width="7.625" style="243" customWidth="1"/>
    <col min="7385" max="7386" width="10.625" style="243" customWidth="1"/>
    <col min="7387" max="7387" width="14.25" style="243" customWidth="1"/>
    <col min="7388" max="7388" width="13.625" style="243" customWidth="1"/>
    <col min="7389" max="7389" width="11.625" style="243" customWidth="1"/>
    <col min="7390" max="7390" width="10.625" style="243" customWidth="1"/>
    <col min="7391" max="7391" width="7.625" style="243" customWidth="1"/>
    <col min="7392" max="7633" width="9" style="243"/>
    <col min="7634" max="7635" width="10.625" style="243" customWidth="1"/>
    <col min="7636" max="7637" width="12.625" style="243" customWidth="1"/>
    <col min="7638" max="7638" width="11.625" style="243" customWidth="1"/>
    <col min="7639" max="7639" width="10.625" style="243" customWidth="1"/>
    <col min="7640" max="7640" width="7.625" style="243" customWidth="1"/>
    <col min="7641" max="7642" width="10.625" style="243" customWidth="1"/>
    <col min="7643" max="7643" width="14.25" style="243" customWidth="1"/>
    <col min="7644" max="7644" width="13.625" style="243" customWidth="1"/>
    <col min="7645" max="7645" width="11.625" style="243" customWidth="1"/>
    <col min="7646" max="7646" width="10.625" style="243" customWidth="1"/>
    <col min="7647" max="7647" width="7.625" style="243" customWidth="1"/>
    <col min="7648" max="7889" width="9" style="243"/>
    <col min="7890" max="7891" width="10.625" style="243" customWidth="1"/>
    <col min="7892" max="7893" width="12.625" style="243" customWidth="1"/>
    <col min="7894" max="7894" width="11.625" style="243" customWidth="1"/>
    <col min="7895" max="7895" width="10.625" style="243" customWidth="1"/>
    <col min="7896" max="7896" width="7.625" style="243" customWidth="1"/>
    <col min="7897" max="7898" width="10.625" style="243" customWidth="1"/>
    <col min="7899" max="7899" width="14.25" style="243" customWidth="1"/>
    <col min="7900" max="7900" width="13.625" style="243" customWidth="1"/>
    <col min="7901" max="7901" width="11.625" style="243" customWidth="1"/>
    <col min="7902" max="7902" width="10.625" style="243" customWidth="1"/>
    <col min="7903" max="7903" width="7.625" style="243" customWidth="1"/>
    <col min="7904" max="8145" width="9" style="243"/>
    <col min="8146" max="8147" width="10.625" style="243" customWidth="1"/>
    <col min="8148" max="8149" width="12.625" style="243" customWidth="1"/>
    <col min="8150" max="8150" width="11.625" style="243" customWidth="1"/>
    <col min="8151" max="8151" width="10.625" style="243" customWidth="1"/>
    <col min="8152" max="8152" width="7.625" style="243" customWidth="1"/>
    <col min="8153" max="8154" width="10.625" style="243" customWidth="1"/>
    <col min="8155" max="8155" width="14.25" style="243" customWidth="1"/>
    <col min="8156" max="8156" width="13.625" style="243" customWidth="1"/>
    <col min="8157" max="8157" width="11.625" style="243" customWidth="1"/>
    <col min="8158" max="8158" width="10.625" style="243" customWidth="1"/>
    <col min="8159" max="8159" width="7.625" style="243" customWidth="1"/>
    <col min="8160" max="8401" width="9" style="243"/>
    <col min="8402" max="8403" width="10.625" style="243" customWidth="1"/>
    <col min="8404" max="8405" width="12.625" style="243" customWidth="1"/>
    <col min="8406" max="8406" width="11.625" style="243" customWidth="1"/>
    <col min="8407" max="8407" width="10.625" style="243" customWidth="1"/>
    <col min="8408" max="8408" width="7.625" style="243" customWidth="1"/>
    <col min="8409" max="8410" width="10.625" style="243" customWidth="1"/>
    <col min="8411" max="8411" width="14.25" style="243" customWidth="1"/>
    <col min="8412" max="8412" width="13.625" style="243" customWidth="1"/>
    <col min="8413" max="8413" width="11.625" style="243" customWidth="1"/>
    <col min="8414" max="8414" width="10.625" style="243" customWidth="1"/>
    <col min="8415" max="8415" width="7.625" style="243" customWidth="1"/>
    <col min="8416" max="8657" width="9" style="243"/>
    <col min="8658" max="8659" width="10.625" style="243" customWidth="1"/>
    <col min="8660" max="8661" width="12.625" style="243" customWidth="1"/>
    <col min="8662" max="8662" width="11.625" style="243" customWidth="1"/>
    <col min="8663" max="8663" width="10.625" style="243" customWidth="1"/>
    <col min="8664" max="8664" width="7.625" style="243" customWidth="1"/>
    <col min="8665" max="8666" width="10.625" style="243" customWidth="1"/>
    <col min="8667" max="8667" width="14.25" style="243" customWidth="1"/>
    <col min="8668" max="8668" width="13.625" style="243" customWidth="1"/>
    <col min="8669" max="8669" width="11.625" style="243" customWidth="1"/>
    <col min="8670" max="8670" width="10.625" style="243" customWidth="1"/>
    <col min="8671" max="8671" width="7.625" style="243" customWidth="1"/>
    <col min="8672" max="8913" width="9" style="243"/>
    <col min="8914" max="8915" width="10.625" style="243" customWidth="1"/>
    <col min="8916" max="8917" width="12.625" style="243" customWidth="1"/>
    <col min="8918" max="8918" width="11.625" style="243" customWidth="1"/>
    <col min="8919" max="8919" width="10.625" style="243" customWidth="1"/>
    <col min="8920" max="8920" width="7.625" style="243" customWidth="1"/>
    <col min="8921" max="8922" width="10.625" style="243" customWidth="1"/>
    <col min="8923" max="8923" width="14.25" style="243" customWidth="1"/>
    <col min="8924" max="8924" width="13.625" style="243" customWidth="1"/>
    <col min="8925" max="8925" width="11.625" style="243" customWidth="1"/>
    <col min="8926" max="8926" width="10.625" style="243" customWidth="1"/>
    <col min="8927" max="8927" width="7.625" style="243" customWidth="1"/>
    <col min="8928" max="9169" width="9" style="243"/>
    <col min="9170" max="9171" width="10.625" style="243" customWidth="1"/>
    <col min="9172" max="9173" width="12.625" style="243" customWidth="1"/>
    <col min="9174" max="9174" width="11.625" style="243" customWidth="1"/>
    <col min="9175" max="9175" width="10.625" style="243" customWidth="1"/>
    <col min="9176" max="9176" width="7.625" style="243" customWidth="1"/>
    <col min="9177" max="9178" width="10.625" style="243" customWidth="1"/>
    <col min="9179" max="9179" width="14.25" style="243" customWidth="1"/>
    <col min="9180" max="9180" width="13.625" style="243" customWidth="1"/>
    <col min="9181" max="9181" width="11.625" style="243" customWidth="1"/>
    <col min="9182" max="9182" width="10.625" style="243" customWidth="1"/>
    <col min="9183" max="9183" width="7.625" style="243" customWidth="1"/>
    <col min="9184" max="9425" width="9" style="243"/>
    <col min="9426" max="9427" width="10.625" style="243" customWidth="1"/>
    <col min="9428" max="9429" width="12.625" style="243" customWidth="1"/>
    <col min="9430" max="9430" width="11.625" style="243" customWidth="1"/>
    <col min="9431" max="9431" width="10.625" style="243" customWidth="1"/>
    <col min="9432" max="9432" width="7.625" style="243" customWidth="1"/>
    <col min="9433" max="9434" width="10.625" style="243" customWidth="1"/>
    <col min="9435" max="9435" width="14.25" style="243" customWidth="1"/>
    <col min="9436" max="9436" width="13.625" style="243" customWidth="1"/>
    <col min="9437" max="9437" width="11.625" style="243" customWidth="1"/>
    <col min="9438" max="9438" width="10.625" style="243" customWidth="1"/>
    <col min="9439" max="9439" width="7.625" style="243" customWidth="1"/>
    <col min="9440" max="9681" width="9" style="243"/>
    <col min="9682" max="9683" width="10.625" style="243" customWidth="1"/>
    <col min="9684" max="9685" width="12.625" style="243" customWidth="1"/>
    <col min="9686" max="9686" width="11.625" style="243" customWidth="1"/>
    <col min="9687" max="9687" width="10.625" style="243" customWidth="1"/>
    <col min="9688" max="9688" width="7.625" style="243" customWidth="1"/>
    <col min="9689" max="9690" width="10.625" style="243" customWidth="1"/>
    <col min="9691" max="9691" width="14.25" style="243" customWidth="1"/>
    <col min="9692" max="9692" width="13.625" style="243" customWidth="1"/>
    <col min="9693" max="9693" width="11.625" style="243" customWidth="1"/>
    <col min="9694" max="9694" width="10.625" style="243" customWidth="1"/>
    <col min="9695" max="9695" width="7.625" style="243" customWidth="1"/>
    <col min="9696" max="9937" width="9" style="243"/>
    <col min="9938" max="9939" width="10.625" style="243" customWidth="1"/>
    <col min="9940" max="9941" width="12.625" style="243" customWidth="1"/>
    <col min="9942" max="9942" width="11.625" style="243" customWidth="1"/>
    <col min="9943" max="9943" width="10.625" style="243" customWidth="1"/>
    <col min="9944" max="9944" width="7.625" style="243" customWidth="1"/>
    <col min="9945" max="9946" width="10.625" style="243" customWidth="1"/>
    <col min="9947" max="9947" width="14.25" style="243" customWidth="1"/>
    <col min="9948" max="9948" width="13.625" style="243" customWidth="1"/>
    <col min="9949" max="9949" width="11.625" style="243" customWidth="1"/>
    <col min="9950" max="9950" width="10.625" style="243" customWidth="1"/>
    <col min="9951" max="9951" width="7.625" style="243" customWidth="1"/>
    <col min="9952" max="10193" width="9" style="243"/>
    <col min="10194" max="10195" width="10.625" style="243" customWidth="1"/>
    <col min="10196" max="10197" width="12.625" style="243" customWidth="1"/>
    <col min="10198" max="10198" width="11.625" style="243" customWidth="1"/>
    <col min="10199" max="10199" width="10.625" style="243" customWidth="1"/>
    <col min="10200" max="10200" width="7.625" style="243" customWidth="1"/>
    <col min="10201" max="10202" width="10.625" style="243" customWidth="1"/>
    <col min="10203" max="10203" width="14.25" style="243" customWidth="1"/>
    <col min="10204" max="10204" width="13.625" style="243" customWidth="1"/>
    <col min="10205" max="10205" width="11.625" style="243" customWidth="1"/>
    <col min="10206" max="10206" width="10.625" style="243" customWidth="1"/>
    <col min="10207" max="10207" width="7.625" style="243" customWidth="1"/>
    <col min="10208" max="10449" width="9" style="243"/>
    <col min="10450" max="10451" width="10.625" style="243" customWidth="1"/>
    <col min="10452" max="10453" width="12.625" style="243" customWidth="1"/>
    <col min="10454" max="10454" width="11.625" style="243" customWidth="1"/>
    <col min="10455" max="10455" width="10.625" style="243" customWidth="1"/>
    <col min="10456" max="10456" width="7.625" style="243" customWidth="1"/>
    <col min="10457" max="10458" width="10.625" style="243" customWidth="1"/>
    <col min="10459" max="10459" width="14.25" style="243" customWidth="1"/>
    <col min="10460" max="10460" width="13.625" style="243" customWidth="1"/>
    <col min="10461" max="10461" width="11.625" style="243" customWidth="1"/>
    <col min="10462" max="10462" width="10.625" style="243" customWidth="1"/>
    <col min="10463" max="10463" width="7.625" style="243" customWidth="1"/>
    <col min="10464" max="10705" width="9" style="243"/>
    <col min="10706" max="10707" width="10.625" style="243" customWidth="1"/>
    <col min="10708" max="10709" width="12.625" style="243" customWidth="1"/>
    <col min="10710" max="10710" width="11.625" style="243" customWidth="1"/>
    <col min="10711" max="10711" width="10.625" style="243" customWidth="1"/>
    <col min="10712" max="10712" width="7.625" style="243" customWidth="1"/>
    <col min="10713" max="10714" width="10.625" style="243" customWidth="1"/>
    <col min="10715" max="10715" width="14.25" style="243" customWidth="1"/>
    <col min="10716" max="10716" width="13.625" style="243" customWidth="1"/>
    <col min="10717" max="10717" width="11.625" style="243" customWidth="1"/>
    <col min="10718" max="10718" width="10.625" style="243" customWidth="1"/>
    <col min="10719" max="10719" width="7.625" style="243" customWidth="1"/>
    <col min="10720" max="10961" width="9" style="243"/>
    <col min="10962" max="10963" width="10.625" style="243" customWidth="1"/>
    <col min="10964" max="10965" width="12.625" style="243" customWidth="1"/>
    <col min="10966" max="10966" width="11.625" style="243" customWidth="1"/>
    <col min="10967" max="10967" width="10.625" style="243" customWidth="1"/>
    <col min="10968" max="10968" width="7.625" style="243" customWidth="1"/>
    <col min="10969" max="10970" width="10.625" style="243" customWidth="1"/>
    <col min="10971" max="10971" width="14.25" style="243" customWidth="1"/>
    <col min="10972" max="10972" width="13.625" style="243" customWidth="1"/>
    <col min="10973" max="10973" width="11.625" style="243" customWidth="1"/>
    <col min="10974" max="10974" width="10.625" style="243" customWidth="1"/>
    <col min="10975" max="10975" width="7.625" style="243" customWidth="1"/>
    <col min="10976" max="11217" width="9" style="243"/>
    <col min="11218" max="11219" width="10.625" style="243" customWidth="1"/>
    <col min="11220" max="11221" width="12.625" style="243" customWidth="1"/>
    <col min="11222" max="11222" width="11.625" style="243" customWidth="1"/>
    <col min="11223" max="11223" width="10.625" style="243" customWidth="1"/>
    <col min="11224" max="11224" width="7.625" style="243" customWidth="1"/>
    <col min="11225" max="11226" width="10.625" style="243" customWidth="1"/>
    <col min="11227" max="11227" width="14.25" style="243" customWidth="1"/>
    <col min="11228" max="11228" width="13.625" style="243" customWidth="1"/>
    <col min="11229" max="11229" width="11.625" style="243" customWidth="1"/>
    <col min="11230" max="11230" width="10.625" style="243" customWidth="1"/>
    <col min="11231" max="11231" width="7.625" style="243" customWidth="1"/>
    <col min="11232" max="11473" width="9" style="243"/>
    <col min="11474" max="11475" width="10.625" style="243" customWidth="1"/>
    <col min="11476" max="11477" width="12.625" style="243" customWidth="1"/>
    <col min="11478" max="11478" width="11.625" style="243" customWidth="1"/>
    <col min="11479" max="11479" width="10.625" style="243" customWidth="1"/>
    <col min="11480" max="11480" width="7.625" style="243" customWidth="1"/>
    <col min="11481" max="11482" width="10.625" style="243" customWidth="1"/>
    <col min="11483" max="11483" width="14.25" style="243" customWidth="1"/>
    <col min="11484" max="11484" width="13.625" style="243" customWidth="1"/>
    <col min="11485" max="11485" width="11.625" style="243" customWidth="1"/>
    <col min="11486" max="11486" width="10.625" style="243" customWidth="1"/>
    <col min="11487" max="11487" width="7.625" style="243" customWidth="1"/>
    <col min="11488" max="11729" width="9" style="243"/>
    <col min="11730" max="11731" width="10.625" style="243" customWidth="1"/>
    <col min="11732" max="11733" width="12.625" style="243" customWidth="1"/>
    <col min="11734" max="11734" width="11.625" style="243" customWidth="1"/>
    <col min="11735" max="11735" width="10.625" style="243" customWidth="1"/>
    <col min="11736" max="11736" width="7.625" style="243" customWidth="1"/>
    <col min="11737" max="11738" width="10.625" style="243" customWidth="1"/>
    <col min="11739" max="11739" width="14.25" style="243" customWidth="1"/>
    <col min="11740" max="11740" width="13.625" style="243" customWidth="1"/>
    <col min="11741" max="11741" width="11.625" style="243" customWidth="1"/>
    <col min="11742" max="11742" width="10.625" style="243" customWidth="1"/>
    <col min="11743" max="11743" width="7.625" style="243" customWidth="1"/>
    <col min="11744" max="11985" width="9" style="243"/>
    <col min="11986" max="11987" width="10.625" style="243" customWidth="1"/>
    <col min="11988" max="11989" width="12.625" style="243" customWidth="1"/>
    <col min="11990" max="11990" width="11.625" style="243" customWidth="1"/>
    <col min="11991" max="11991" width="10.625" style="243" customWidth="1"/>
    <col min="11992" max="11992" width="7.625" style="243" customWidth="1"/>
    <col min="11993" max="11994" width="10.625" style="243" customWidth="1"/>
    <col min="11995" max="11995" width="14.25" style="243" customWidth="1"/>
    <col min="11996" max="11996" width="13.625" style="243" customWidth="1"/>
    <col min="11997" max="11997" width="11.625" style="243" customWidth="1"/>
    <col min="11998" max="11998" width="10.625" style="243" customWidth="1"/>
    <col min="11999" max="11999" width="7.625" style="243" customWidth="1"/>
    <col min="12000" max="12241" width="9" style="243"/>
    <col min="12242" max="12243" width="10.625" style="243" customWidth="1"/>
    <col min="12244" max="12245" width="12.625" style="243" customWidth="1"/>
    <col min="12246" max="12246" width="11.625" style="243" customWidth="1"/>
    <col min="12247" max="12247" width="10.625" style="243" customWidth="1"/>
    <col min="12248" max="12248" width="7.625" style="243" customWidth="1"/>
    <col min="12249" max="12250" width="10.625" style="243" customWidth="1"/>
    <col min="12251" max="12251" width="14.25" style="243" customWidth="1"/>
    <col min="12252" max="12252" width="13.625" style="243" customWidth="1"/>
    <col min="12253" max="12253" width="11.625" style="243" customWidth="1"/>
    <col min="12254" max="12254" width="10.625" style="243" customWidth="1"/>
    <col min="12255" max="12255" width="7.625" style="243" customWidth="1"/>
    <col min="12256" max="12497" width="9" style="243"/>
    <col min="12498" max="12499" width="10.625" style="243" customWidth="1"/>
    <col min="12500" max="12501" width="12.625" style="243" customWidth="1"/>
    <col min="12502" max="12502" width="11.625" style="243" customWidth="1"/>
    <col min="12503" max="12503" width="10.625" style="243" customWidth="1"/>
    <col min="12504" max="12504" width="7.625" style="243" customWidth="1"/>
    <col min="12505" max="12506" width="10.625" style="243" customWidth="1"/>
    <col min="12507" max="12507" width="14.25" style="243" customWidth="1"/>
    <col min="12508" max="12508" width="13.625" style="243" customWidth="1"/>
    <col min="12509" max="12509" width="11.625" style="243" customWidth="1"/>
    <col min="12510" max="12510" width="10.625" style="243" customWidth="1"/>
    <col min="12511" max="12511" width="7.625" style="243" customWidth="1"/>
    <col min="12512" max="12753" width="9" style="243"/>
    <col min="12754" max="12755" width="10.625" style="243" customWidth="1"/>
    <col min="12756" max="12757" width="12.625" style="243" customWidth="1"/>
    <col min="12758" max="12758" width="11.625" style="243" customWidth="1"/>
    <col min="12759" max="12759" width="10.625" style="243" customWidth="1"/>
    <col min="12760" max="12760" width="7.625" style="243" customWidth="1"/>
    <col min="12761" max="12762" width="10.625" style="243" customWidth="1"/>
    <col min="12763" max="12763" width="14.25" style="243" customWidth="1"/>
    <col min="12764" max="12764" width="13.625" style="243" customWidth="1"/>
    <col min="12765" max="12765" width="11.625" style="243" customWidth="1"/>
    <col min="12766" max="12766" width="10.625" style="243" customWidth="1"/>
    <col min="12767" max="12767" width="7.625" style="243" customWidth="1"/>
    <col min="12768" max="13009" width="9" style="243"/>
    <col min="13010" max="13011" width="10.625" style="243" customWidth="1"/>
    <col min="13012" max="13013" width="12.625" style="243" customWidth="1"/>
    <col min="13014" max="13014" width="11.625" style="243" customWidth="1"/>
    <col min="13015" max="13015" width="10.625" style="243" customWidth="1"/>
    <col min="13016" max="13016" width="7.625" style="243" customWidth="1"/>
    <col min="13017" max="13018" width="10.625" style="243" customWidth="1"/>
    <col min="13019" max="13019" width="14.25" style="243" customWidth="1"/>
    <col min="13020" max="13020" width="13.625" style="243" customWidth="1"/>
    <col min="13021" max="13021" width="11.625" style="243" customWidth="1"/>
    <col min="13022" max="13022" width="10.625" style="243" customWidth="1"/>
    <col min="13023" max="13023" width="7.625" style="243" customWidth="1"/>
    <col min="13024" max="13265" width="9" style="243"/>
    <col min="13266" max="13267" width="10.625" style="243" customWidth="1"/>
    <col min="13268" max="13269" width="12.625" style="243" customWidth="1"/>
    <col min="13270" max="13270" width="11.625" style="243" customWidth="1"/>
    <col min="13271" max="13271" width="10.625" style="243" customWidth="1"/>
    <col min="13272" max="13272" width="7.625" style="243" customWidth="1"/>
    <col min="13273" max="13274" width="10.625" style="243" customWidth="1"/>
    <col min="13275" max="13275" width="14.25" style="243" customWidth="1"/>
    <col min="13276" max="13276" width="13.625" style="243" customWidth="1"/>
    <col min="13277" max="13277" width="11.625" style="243" customWidth="1"/>
    <col min="13278" max="13278" width="10.625" style="243" customWidth="1"/>
    <col min="13279" max="13279" width="7.625" style="243" customWidth="1"/>
    <col min="13280" max="13521" width="9" style="243"/>
    <col min="13522" max="13523" width="10.625" style="243" customWidth="1"/>
    <col min="13524" max="13525" width="12.625" style="243" customWidth="1"/>
    <col min="13526" max="13526" width="11.625" style="243" customWidth="1"/>
    <col min="13527" max="13527" width="10.625" style="243" customWidth="1"/>
    <col min="13528" max="13528" width="7.625" style="243" customWidth="1"/>
    <col min="13529" max="13530" width="10.625" style="243" customWidth="1"/>
    <col min="13531" max="13531" width="14.25" style="243" customWidth="1"/>
    <col min="13532" max="13532" width="13.625" style="243" customWidth="1"/>
    <col min="13533" max="13533" width="11.625" style="243" customWidth="1"/>
    <col min="13534" max="13534" width="10.625" style="243" customWidth="1"/>
    <col min="13535" max="13535" width="7.625" style="243" customWidth="1"/>
    <col min="13536" max="13777" width="9" style="243"/>
    <col min="13778" max="13779" width="10.625" style="243" customWidth="1"/>
    <col min="13780" max="13781" width="12.625" style="243" customWidth="1"/>
    <col min="13782" max="13782" width="11.625" style="243" customWidth="1"/>
    <col min="13783" max="13783" width="10.625" style="243" customWidth="1"/>
    <col min="13784" max="13784" width="7.625" style="243" customWidth="1"/>
    <col min="13785" max="13786" width="10.625" style="243" customWidth="1"/>
    <col min="13787" max="13787" width="14.25" style="243" customWidth="1"/>
    <col min="13788" max="13788" width="13.625" style="243" customWidth="1"/>
    <col min="13789" max="13789" width="11.625" style="243" customWidth="1"/>
    <col min="13790" max="13790" width="10.625" style="243" customWidth="1"/>
    <col min="13791" max="13791" width="7.625" style="243" customWidth="1"/>
    <col min="13792" max="14033" width="9" style="243"/>
    <col min="14034" max="14035" width="10.625" style="243" customWidth="1"/>
    <col min="14036" max="14037" width="12.625" style="243" customWidth="1"/>
    <col min="14038" max="14038" width="11.625" style="243" customWidth="1"/>
    <col min="14039" max="14039" width="10.625" style="243" customWidth="1"/>
    <col min="14040" max="14040" width="7.625" style="243" customWidth="1"/>
    <col min="14041" max="14042" width="10.625" style="243" customWidth="1"/>
    <col min="14043" max="14043" width="14.25" style="243" customWidth="1"/>
    <col min="14044" max="14044" width="13.625" style="243" customWidth="1"/>
    <col min="14045" max="14045" width="11.625" style="243" customWidth="1"/>
    <col min="14046" max="14046" width="10.625" style="243" customWidth="1"/>
    <col min="14047" max="14047" width="7.625" style="243" customWidth="1"/>
    <col min="14048" max="14289" width="9" style="243"/>
    <col min="14290" max="14291" width="10.625" style="243" customWidth="1"/>
    <col min="14292" max="14293" width="12.625" style="243" customWidth="1"/>
    <col min="14294" max="14294" width="11.625" style="243" customWidth="1"/>
    <col min="14295" max="14295" width="10.625" style="243" customWidth="1"/>
    <col min="14296" max="14296" width="7.625" style="243" customWidth="1"/>
    <col min="14297" max="14298" width="10.625" style="243" customWidth="1"/>
    <col min="14299" max="14299" width="14.25" style="243" customWidth="1"/>
    <col min="14300" max="14300" width="13.625" style="243" customWidth="1"/>
    <col min="14301" max="14301" width="11.625" style="243" customWidth="1"/>
    <col min="14302" max="14302" width="10.625" style="243" customWidth="1"/>
    <col min="14303" max="14303" width="7.625" style="243" customWidth="1"/>
    <col min="14304" max="14545" width="9" style="243"/>
    <col min="14546" max="14547" width="10.625" style="243" customWidth="1"/>
    <col min="14548" max="14549" width="12.625" style="243" customWidth="1"/>
    <col min="14550" max="14550" width="11.625" style="243" customWidth="1"/>
    <col min="14551" max="14551" width="10.625" style="243" customWidth="1"/>
    <col min="14552" max="14552" width="7.625" style="243" customWidth="1"/>
    <col min="14553" max="14554" width="10.625" style="243" customWidth="1"/>
    <col min="14555" max="14555" width="14.25" style="243" customWidth="1"/>
    <col min="14556" max="14556" width="13.625" style="243" customWidth="1"/>
    <col min="14557" max="14557" width="11.625" style="243" customWidth="1"/>
    <col min="14558" max="14558" width="10.625" style="243" customWidth="1"/>
    <col min="14559" max="14559" width="7.625" style="243" customWidth="1"/>
    <col min="14560" max="14801" width="9" style="243"/>
    <col min="14802" max="14803" width="10.625" style="243" customWidth="1"/>
    <col min="14804" max="14805" width="12.625" style="243" customWidth="1"/>
    <col min="14806" max="14806" width="11.625" style="243" customWidth="1"/>
    <col min="14807" max="14807" width="10.625" style="243" customWidth="1"/>
    <col min="14808" max="14808" width="7.625" style="243" customWidth="1"/>
    <col min="14809" max="14810" width="10.625" style="243" customWidth="1"/>
    <col min="14811" max="14811" width="14.25" style="243" customWidth="1"/>
    <col min="14812" max="14812" width="13.625" style="243" customWidth="1"/>
    <col min="14813" max="14813" width="11.625" style="243" customWidth="1"/>
    <col min="14814" max="14814" width="10.625" style="243" customWidth="1"/>
    <col min="14815" max="14815" width="7.625" style="243" customWidth="1"/>
    <col min="14816" max="15057" width="9" style="243"/>
    <col min="15058" max="15059" width="10.625" style="243" customWidth="1"/>
    <col min="15060" max="15061" width="12.625" style="243" customWidth="1"/>
    <col min="15062" max="15062" width="11.625" style="243" customWidth="1"/>
    <col min="15063" max="15063" width="10.625" style="243" customWidth="1"/>
    <col min="15064" max="15064" width="7.625" style="243" customWidth="1"/>
    <col min="15065" max="15066" width="10.625" style="243" customWidth="1"/>
    <col min="15067" max="15067" width="14.25" style="243" customWidth="1"/>
    <col min="15068" max="15068" width="13.625" style="243" customWidth="1"/>
    <col min="15069" max="15069" width="11.625" style="243" customWidth="1"/>
    <col min="15070" max="15070" width="10.625" style="243" customWidth="1"/>
    <col min="15071" max="15071" width="7.625" style="243" customWidth="1"/>
    <col min="15072" max="15313" width="9" style="243"/>
    <col min="15314" max="15315" width="10.625" style="243" customWidth="1"/>
    <col min="15316" max="15317" width="12.625" style="243" customWidth="1"/>
    <col min="15318" max="15318" width="11.625" style="243" customWidth="1"/>
    <col min="15319" max="15319" width="10.625" style="243" customWidth="1"/>
    <col min="15320" max="15320" width="7.625" style="243" customWidth="1"/>
    <col min="15321" max="15322" width="10.625" style="243" customWidth="1"/>
    <col min="15323" max="15323" width="14.25" style="243" customWidth="1"/>
    <col min="15324" max="15324" width="13.625" style="243" customWidth="1"/>
    <col min="15325" max="15325" width="11.625" style="243" customWidth="1"/>
    <col min="15326" max="15326" width="10.625" style="243" customWidth="1"/>
    <col min="15327" max="15327" width="7.625" style="243" customWidth="1"/>
    <col min="15328" max="15569" width="9" style="243"/>
    <col min="15570" max="15571" width="10.625" style="243" customWidth="1"/>
    <col min="15572" max="15573" width="12.625" style="243" customWidth="1"/>
    <col min="15574" max="15574" width="11.625" style="243" customWidth="1"/>
    <col min="15575" max="15575" width="10.625" style="243" customWidth="1"/>
    <col min="15576" max="15576" width="7.625" style="243" customWidth="1"/>
    <col min="15577" max="15578" width="10.625" style="243" customWidth="1"/>
    <col min="15579" max="15579" width="14.25" style="243" customWidth="1"/>
    <col min="15580" max="15580" width="13.625" style="243" customWidth="1"/>
    <col min="15581" max="15581" width="11.625" style="243" customWidth="1"/>
    <col min="15582" max="15582" width="10.625" style="243" customWidth="1"/>
    <col min="15583" max="15583" width="7.625" style="243" customWidth="1"/>
    <col min="15584" max="15825" width="9" style="243"/>
    <col min="15826" max="15827" width="10.625" style="243" customWidth="1"/>
    <col min="15828" max="15829" width="12.625" style="243" customWidth="1"/>
    <col min="15830" max="15830" width="11.625" style="243" customWidth="1"/>
    <col min="15831" max="15831" width="10.625" style="243" customWidth="1"/>
    <col min="15832" max="15832" width="7.625" style="243" customWidth="1"/>
    <col min="15833" max="15834" width="10.625" style="243" customWidth="1"/>
    <col min="15835" max="15835" width="14.25" style="243" customWidth="1"/>
    <col min="15836" max="15836" width="13.625" style="243" customWidth="1"/>
    <col min="15837" max="15837" width="11.625" style="243" customWidth="1"/>
    <col min="15838" max="15838" width="10.625" style="243" customWidth="1"/>
    <col min="15839" max="15839" width="7.625" style="243" customWidth="1"/>
    <col min="15840" max="16081" width="9" style="243"/>
    <col min="16082" max="16083" width="10.625" style="243" customWidth="1"/>
    <col min="16084" max="16085" width="12.625" style="243" customWidth="1"/>
    <col min="16086" max="16086" width="11.625" style="243" customWidth="1"/>
    <col min="16087" max="16087" width="10.625" style="243" customWidth="1"/>
    <col min="16088" max="16088" width="7.625" style="243" customWidth="1"/>
    <col min="16089" max="16090" width="10.625" style="243" customWidth="1"/>
    <col min="16091" max="16091" width="14.25" style="243" customWidth="1"/>
    <col min="16092" max="16092" width="13.625" style="243" customWidth="1"/>
    <col min="16093" max="16093" width="11.625" style="243" customWidth="1"/>
    <col min="16094" max="16094" width="10.625" style="243" customWidth="1"/>
    <col min="16095" max="16095" width="7.625" style="243" customWidth="1"/>
    <col min="16096" max="16384" width="9" style="243"/>
  </cols>
  <sheetData>
    <row r="1" spans="1:14" ht="27" customHeight="1" x14ac:dyDescent="0.3">
      <c r="A1" s="580" t="s">
        <v>476</v>
      </c>
      <c r="B1" s="580"/>
      <c r="C1" s="580"/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80"/>
    </row>
    <row r="2" spans="1:14" ht="27" customHeight="1" x14ac:dyDescent="0.3">
      <c r="A2" s="244"/>
      <c r="B2" s="244"/>
      <c r="C2" s="244"/>
      <c r="D2" s="244"/>
      <c r="N2" s="247"/>
    </row>
    <row r="3" spans="1:14" ht="27" customHeight="1" x14ac:dyDescent="0.3">
      <c r="L3" s="248">
        <f>E7-L7</f>
        <v>0</v>
      </c>
      <c r="N3" s="249" t="s">
        <v>138</v>
      </c>
    </row>
    <row r="4" spans="1:14" s="250" customFormat="1" ht="20.100000000000001" customHeight="1" x14ac:dyDescent="0.3">
      <c r="A4" s="581" t="s">
        <v>68</v>
      </c>
      <c r="B4" s="581"/>
      <c r="C4" s="581"/>
      <c r="D4" s="581"/>
      <c r="E4" s="581"/>
      <c r="F4" s="581"/>
      <c r="G4" s="581"/>
      <c r="H4" s="581" t="s">
        <v>69</v>
      </c>
      <c r="I4" s="581"/>
      <c r="J4" s="581"/>
      <c r="K4" s="581"/>
      <c r="L4" s="581"/>
      <c r="M4" s="581"/>
      <c r="N4" s="581"/>
    </row>
    <row r="5" spans="1:14" s="250" customFormat="1" ht="20.100000000000001" customHeight="1" x14ac:dyDescent="0.3">
      <c r="A5" s="582" t="s">
        <v>4</v>
      </c>
      <c r="B5" s="582" t="s">
        <v>5</v>
      </c>
      <c r="C5" s="582" t="s">
        <v>3</v>
      </c>
      <c r="D5" s="583" t="s">
        <v>57</v>
      </c>
      <c r="E5" s="584"/>
      <c r="F5" s="585" t="s">
        <v>141</v>
      </c>
      <c r="G5" s="585"/>
      <c r="H5" s="582" t="s">
        <v>4</v>
      </c>
      <c r="I5" s="582" t="s">
        <v>5</v>
      </c>
      <c r="J5" s="582" t="s">
        <v>3</v>
      </c>
      <c r="K5" s="583" t="s">
        <v>57</v>
      </c>
      <c r="L5" s="584"/>
      <c r="M5" s="585" t="s">
        <v>141</v>
      </c>
      <c r="N5" s="585"/>
    </row>
    <row r="6" spans="1:14" s="250" customFormat="1" ht="20.100000000000001" customHeight="1" x14ac:dyDescent="0.3">
      <c r="A6" s="582"/>
      <c r="B6" s="582"/>
      <c r="C6" s="582"/>
      <c r="D6" s="251" t="s">
        <v>477</v>
      </c>
      <c r="E6" s="251" t="s">
        <v>478</v>
      </c>
      <c r="F6" s="252" t="s">
        <v>58</v>
      </c>
      <c r="G6" s="253" t="s">
        <v>148</v>
      </c>
      <c r="H6" s="582"/>
      <c r="I6" s="582"/>
      <c r="J6" s="582"/>
      <c r="K6" s="251" t="s">
        <v>477</v>
      </c>
      <c r="L6" s="251" t="s">
        <v>478</v>
      </c>
      <c r="M6" s="252" t="s">
        <v>58</v>
      </c>
      <c r="N6" s="253" t="s">
        <v>148</v>
      </c>
    </row>
    <row r="7" spans="1:14" s="257" customFormat="1" ht="27" customHeight="1" x14ac:dyDescent="0.3">
      <c r="A7" s="579" t="s">
        <v>72</v>
      </c>
      <c r="B7" s="579"/>
      <c r="C7" s="579"/>
      <c r="D7" s="254">
        <f>D8+D9+D12+D15+D18+D21</f>
        <v>4640496</v>
      </c>
      <c r="E7" s="254">
        <f>E8+E9+E12+E15+E18+E21</f>
        <v>4643503</v>
      </c>
      <c r="F7" s="254">
        <f>E7-D7</f>
        <v>3007</v>
      </c>
      <c r="G7" s="255">
        <f>F7/D7*100</f>
        <v>6.4799107681592652E-2</v>
      </c>
      <c r="H7" s="579" t="s">
        <v>110</v>
      </c>
      <c r="I7" s="579"/>
      <c r="J7" s="579"/>
      <c r="K7" s="254">
        <f>K8+K25+K28+K35</f>
        <v>4640496</v>
      </c>
      <c r="L7" s="254">
        <f>L8+L25+L28+L35</f>
        <v>4643503</v>
      </c>
      <c r="M7" s="254">
        <f>L7-K7</f>
        <v>3007</v>
      </c>
      <c r="N7" s="256">
        <f>M7/K7*100</f>
        <v>6.4799107681592652E-2</v>
      </c>
    </row>
    <row r="8" spans="1:14" s="250" customFormat="1" ht="27" customHeight="1" x14ac:dyDescent="0.3">
      <c r="A8" s="258" t="s">
        <v>76</v>
      </c>
      <c r="B8" s="259" t="s">
        <v>76</v>
      </c>
      <c r="C8" s="259" t="s">
        <v>75</v>
      </c>
      <c r="D8" s="260">
        <v>466680</v>
      </c>
      <c r="E8" s="260">
        <v>503584</v>
      </c>
      <c r="F8" s="261">
        <f t="shared" ref="F8:F23" si="0">E8-D8</f>
        <v>36904</v>
      </c>
      <c r="G8" s="262">
        <f t="shared" ref="G8:G23" si="1">F8/D8*100</f>
        <v>7.9077740635981826</v>
      </c>
      <c r="H8" s="258" t="s">
        <v>14</v>
      </c>
      <c r="I8" s="259"/>
      <c r="J8" s="259"/>
      <c r="K8" s="260">
        <f>K9+K15+K18</f>
        <v>1242451</v>
      </c>
      <c r="L8" s="260">
        <f>L9+L15+L18</f>
        <v>1270872</v>
      </c>
      <c r="M8" s="261">
        <f t="shared" ref="M8:M17" si="2">L8-K8</f>
        <v>28421</v>
      </c>
      <c r="N8" s="263">
        <f t="shared" ref="N8:N17" si="3">M8/K8*100</f>
        <v>2.2874946376154877</v>
      </c>
    </row>
    <row r="9" spans="1:14" s="250" customFormat="1" ht="27" customHeight="1" x14ac:dyDescent="0.3">
      <c r="A9" s="258" t="s">
        <v>83</v>
      </c>
      <c r="B9" s="258" t="s">
        <v>83</v>
      </c>
      <c r="C9" s="259"/>
      <c r="D9" s="260">
        <f>SUM(D10:D11)</f>
        <v>3802076</v>
      </c>
      <c r="E9" s="260">
        <f>SUM(E10:E11)</f>
        <v>3768389</v>
      </c>
      <c r="F9" s="261">
        <f t="shared" si="0"/>
        <v>-33687</v>
      </c>
      <c r="G9" s="262">
        <f t="shared" si="1"/>
        <v>-0.8860159554937882</v>
      </c>
      <c r="H9" s="264"/>
      <c r="I9" s="265" t="s">
        <v>12</v>
      </c>
      <c r="J9" s="259"/>
      <c r="K9" s="260">
        <f>SUM(K10:K14)</f>
        <v>1003232</v>
      </c>
      <c r="L9" s="260">
        <f>SUM(L10:L14)</f>
        <v>1041055</v>
      </c>
      <c r="M9" s="261">
        <f t="shared" si="2"/>
        <v>37823</v>
      </c>
      <c r="N9" s="263">
        <f t="shared" si="3"/>
        <v>3.7701149883576286</v>
      </c>
    </row>
    <row r="10" spans="1:14" s="250" customFormat="1" ht="27" customHeight="1" x14ac:dyDescent="0.3">
      <c r="A10" s="264"/>
      <c r="B10" s="264"/>
      <c r="C10" s="266" t="s">
        <v>221</v>
      </c>
      <c r="D10" s="267">
        <v>3802076</v>
      </c>
      <c r="E10" s="267">
        <v>1207314</v>
      </c>
      <c r="F10" s="261">
        <f t="shared" si="0"/>
        <v>-2594762</v>
      </c>
      <c r="G10" s="262">
        <f t="shared" si="1"/>
        <v>-68.245926698992861</v>
      </c>
      <c r="H10" s="264"/>
      <c r="I10" s="268"/>
      <c r="J10" s="266" t="s">
        <v>64</v>
      </c>
      <c r="K10" s="267">
        <v>679920</v>
      </c>
      <c r="L10" s="267">
        <v>703840</v>
      </c>
      <c r="M10" s="261">
        <f t="shared" si="2"/>
        <v>23920</v>
      </c>
      <c r="N10" s="263">
        <f t="shared" si="3"/>
        <v>3.5180609483468643</v>
      </c>
    </row>
    <row r="11" spans="1:14" s="250" customFormat="1" ht="27" customHeight="1" x14ac:dyDescent="0.3">
      <c r="A11" s="269"/>
      <c r="B11" s="269"/>
      <c r="C11" s="266" t="s">
        <v>96</v>
      </c>
      <c r="D11" s="270">
        <v>0</v>
      </c>
      <c r="E11" s="270">
        <v>2561075</v>
      </c>
      <c r="F11" s="261">
        <f t="shared" si="0"/>
        <v>2561075</v>
      </c>
      <c r="G11" s="262" t="e">
        <f t="shared" si="1"/>
        <v>#DIV/0!</v>
      </c>
      <c r="H11" s="264"/>
      <c r="I11" s="264"/>
      <c r="J11" s="259" t="s">
        <v>55</v>
      </c>
      <c r="K11" s="270">
        <v>157892</v>
      </c>
      <c r="L11" s="270">
        <v>162030</v>
      </c>
      <c r="M11" s="261">
        <f t="shared" si="2"/>
        <v>4138</v>
      </c>
      <c r="N11" s="263">
        <f t="shared" si="3"/>
        <v>2.6207787601651762</v>
      </c>
    </row>
    <row r="12" spans="1:14" s="250" customFormat="1" ht="27" customHeight="1" x14ac:dyDescent="0.3">
      <c r="A12" s="258" t="s">
        <v>97</v>
      </c>
      <c r="B12" s="258" t="s">
        <v>97</v>
      </c>
      <c r="C12" s="266"/>
      <c r="D12" s="267">
        <f>SUM(D13:D14)</f>
        <v>200000</v>
      </c>
      <c r="E12" s="267">
        <f>SUM(E13:E14)</f>
        <v>200000</v>
      </c>
      <c r="F12" s="261">
        <f t="shared" si="0"/>
        <v>0</v>
      </c>
      <c r="G12" s="262">
        <f t="shared" si="1"/>
        <v>0</v>
      </c>
      <c r="H12" s="264"/>
      <c r="I12" s="264"/>
      <c r="J12" s="271" t="s">
        <v>246</v>
      </c>
      <c r="K12" s="267">
        <v>70376</v>
      </c>
      <c r="L12" s="267">
        <v>72733</v>
      </c>
      <c r="M12" s="261">
        <f t="shared" si="2"/>
        <v>2357</v>
      </c>
      <c r="N12" s="263">
        <f t="shared" si="3"/>
        <v>3.3491531203819487</v>
      </c>
    </row>
    <row r="13" spans="1:14" ht="27" customHeight="1" x14ac:dyDescent="0.3">
      <c r="A13" s="268"/>
      <c r="B13" s="268"/>
      <c r="C13" s="266" t="s">
        <v>84</v>
      </c>
      <c r="D13" s="267">
        <v>130000</v>
      </c>
      <c r="E13" s="267">
        <v>130000</v>
      </c>
      <c r="F13" s="261">
        <f t="shared" si="0"/>
        <v>0</v>
      </c>
      <c r="G13" s="262">
        <f t="shared" si="1"/>
        <v>0</v>
      </c>
      <c r="H13" s="272"/>
      <c r="I13" s="264"/>
      <c r="J13" s="266" t="s">
        <v>147</v>
      </c>
      <c r="K13" s="267">
        <v>95044</v>
      </c>
      <c r="L13" s="267">
        <v>102452</v>
      </c>
      <c r="M13" s="261">
        <f t="shared" si="2"/>
        <v>7408</v>
      </c>
      <c r="N13" s="263">
        <f t="shared" si="3"/>
        <v>7.7942847523252379</v>
      </c>
    </row>
    <row r="14" spans="1:14" s="250" customFormat="1" ht="27" customHeight="1" x14ac:dyDescent="0.3">
      <c r="A14" s="269"/>
      <c r="B14" s="269"/>
      <c r="C14" s="266" t="s">
        <v>93</v>
      </c>
      <c r="D14" s="267">
        <v>70000</v>
      </c>
      <c r="E14" s="267">
        <v>70000</v>
      </c>
      <c r="F14" s="261">
        <f t="shared" si="0"/>
        <v>0</v>
      </c>
      <c r="G14" s="262">
        <f t="shared" si="1"/>
        <v>0</v>
      </c>
      <c r="H14" s="264"/>
      <c r="I14" s="269"/>
      <c r="J14" s="266" t="s">
        <v>126</v>
      </c>
      <c r="K14" s="267">
        <v>0</v>
      </c>
      <c r="L14" s="267">
        <v>0</v>
      </c>
      <c r="M14" s="261">
        <f t="shared" si="2"/>
        <v>0</v>
      </c>
      <c r="N14" s="263" t="e">
        <f t="shared" si="3"/>
        <v>#DIV/0!</v>
      </c>
    </row>
    <row r="15" spans="1:14" s="250" customFormat="1" ht="27" customHeight="1" x14ac:dyDescent="0.3">
      <c r="A15" s="258" t="s">
        <v>18</v>
      </c>
      <c r="B15" s="258" t="s">
        <v>18</v>
      </c>
      <c r="C15" s="266"/>
      <c r="D15" s="267">
        <f>SUM(D16:D17)</f>
        <v>124250</v>
      </c>
      <c r="E15" s="267">
        <f>SUM(E16:E17)</f>
        <v>124040</v>
      </c>
      <c r="F15" s="261">
        <f t="shared" si="0"/>
        <v>-210</v>
      </c>
      <c r="G15" s="262">
        <f t="shared" si="1"/>
        <v>-0.16901408450704225</v>
      </c>
      <c r="H15" s="264"/>
      <c r="I15" s="258" t="s">
        <v>116</v>
      </c>
      <c r="J15" s="266"/>
      <c r="K15" s="267">
        <f>SUM(K16:K17)</f>
        <v>7400</v>
      </c>
      <c r="L15" s="267">
        <f>SUM(L16:L17)</f>
        <v>7400</v>
      </c>
      <c r="M15" s="261">
        <f t="shared" si="2"/>
        <v>0</v>
      </c>
      <c r="N15" s="263">
        <f t="shared" si="3"/>
        <v>0</v>
      </c>
    </row>
    <row r="16" spans="1:14" s="250" customFormat="1" ht="27" customHeight="1" x14ac:dyDescent="0.3">
      <c r="A16" s="268"/>
      <c r="B16" s="268"/>
      <c r="C16" s="266" t="s">
        <v>87</v>
      </c>
      <c r="D16" s="267">
        <v>17300</v>
      </c>
      <c r="E16" s="267">
        <v>16700</v>
      </c>
      <c r="F16" s="261">
        <f t="shared" si="0"/>
        <v>-600</v>
      </c>
      <c r="G16" s="262">
        <f t="shared" si="1"/>
        <v>-3.4682080924855487</v>
      </c>
      <c r="H16" s="264"/>
      <c r="I16" s="265"/>
      <c r="J16" s="266" t="s">
        <v>129</v>
      </c>
      <c r="K16" s="267">
        <v>4800</v>
      </c>
      <c r="L16" s="267">
        <v>4800</v>
      </c>
      <c r="M16" s="261">
        <f t="shared" si="2"/>
        <v>0</v>
      </c>
      <c r="N16" s="263">
        <f t="shared" si="3"/>
        <v>0</v>
      </c>
    </row>
    <row r="17" spans="1:14" s="250" customFormat="1" ht="27" customHeight="1" x14ac:dyDescent="0.3">
      <c r="A17" s="269"/>
      <c r="B17" s="269"/>
      <c r="C17" s="273" t="s">
        <v>225</v>
      </c>
      <c r="D17" s="267">
        <v>106950</v>
      </c>
      <c r="E17" s="267">
        <v>107340</v>
      </c>
      <c r="F17" s="261">
        <f t="shared" si="0"/>
        <v>390</v>
      </c>
      <c r="G17" s="262">
        <f t="shared" si="1"/>
        <v>0.36465638148667601</v>
      </c>
      <c r="H17" s="264"/>
      <c r="I17" s="274"/>
      <c r="J17" s="266" t="s">
        <v>51</v>
      </c>
      <c r="K17" s="267">
        <v>2600</v>
      </c>
      <c r="L17" s="267">
        <v>2600</v>
      </c>
      <c r="M17" s="261">
        <f t="shared" si="2"/>
        <v>0</v>
      </c>
      <c r="N17" s="263">
        <f t="shared" si="3"/>
        <v>0</v>
      </c>
    </row>
    <row r="18" spans="1:14" s="250" customFormat="1" ht="27" customHeight="1" x14ac:dyDescent="0.3">
      <c r="A18" s="258" t="s">
        <v>9</v>
      </c>
      <c r="B18" s="258" t="s">
        <v>9</v>
      </c>
      <c r="C18" s="266"/>
      <c r="D18" s="267">
        <f>SUM(D19:D20)</f>
        <v>46300</v>
      </c>
      <c r="E18" s="267">
        <f>SUM(E19:E20)</f>
        <v>46300</v>
      </c>
      <c r="F18" s="261">
        <f t="shared" si="0"/>
        <v>0</v>
      </c>
      <c r="G18" s="262">
        <f t="shared" si="1"/>
        <v>0</v>
      </c>
      <c r="H18" s="264"/>
      <c r="I18" s="258" t="s">
        <v>41</v>
      </c>
      <c r="J18" s="266"/>
      <c r="K18" s="267">
        <f>SUM(K19:K24)</f>
        <v>231819</v>
      </c>
      <c r="L18" s="267">
        <f>SUM(L19:L24)</f>
        <v>222417</v>
      </c>
      <c r="M18" s="261">
        <f>L18-K18</f>
        <v>-9402</v>
      </c>
      <c r="N18" s="263">
        <f>M18/K18*100</f>
        <v>-4.055750391469207</v>
      </c>
    </row>
    <row r="19" spans="1:14" s="250" customFormat="1" ht="27" customHeight="1" x14ac:dyDescent="0.3">
      <c r="A19" s="268"/>
      <c r="B19" s="268"/>
      <c r="C19" s="266" t="s">
        <v>82</v>
      </c>
      <c r="D19" s="267">
        <v>22300</v>
      </c>
      <c r="E19" s="267">
        <v>22300</v>
      </c>
      <c r="F19" s="261">
        <f t="shared" si="0"/>
        <v>0</v>
      </c>
      <c r="G19" s="262">
        <f t="shared" si="1"/>
        <v>0</v>
      </c>
      <c r="H19" s="264"/>
      <c r="I19" s="264"/>
      <c r="J19" s="266" t="s">
        <v>50</v>
      </c>
      <c r="K19" s="267">
        <v>1480</v>
      </c>
      <c r="L19" s="267">
        <v>1480</v>
      </c>
      <c r="M19" s="261">
        <f t="shared" ref="M19:M36" si="4">L19-K19</f>
        <v>0</v>
      </c>
      <c r="N19" s="263">
        <f t="shared" ref="N19:N34" si="5">M19/K19*100</f>
        <v>0</v>
      </c>
    </row>
    <row r="20" spans="1:14" s="250" customFormat="1" ht="27" customHeight="1" x14ac:dyDescent="0.3">
      <c r="A20" s="264"/>
      <c r="B20" s="264"/>
      <c r="C20" s="271" t="s">
        <v>250</v>
      </c>
      <c r="D20" s="267">
        <v>24000</v>
      </c>
      <c r="E20" s="267">
        <v>24000</v>
      </c>
      <c r="F20" s="261">
        <f t="shared" si="0"/>
        <v>0</v>
      </c>
      <c r="G20" s="262">
        <f t="shared" si="1"/>
        <v>0</v>
      </c>
      <c r="H20" s="264"/>
      <c r="I20" s="264"/>
      <c r="J20" s="266" t="s">
        <v>145</v>
      </c>
      <c r="K20" s="267">
        <v>91749</v>
      </c>
      <c r="L20" s="267">
        <v>84347</v>
      </c>
      <c r="M20" s="261">
        <f t="shared" si="4"/>
        <v>-7402</v>
      </c>
      <c r="N20" s="263">
        <f t="shared" si="5"/>
        <v>-8.0676628628104936</v>
      </c>
    </row>
    <row r="21" spans="1:14" s="250" customFormat="1" ht="27" customHeight="1" x14ac:dyDescent="0.3">
      <c r="A21" s="258" t="s">
        <v>11</v>
      </c>
      <c r="B21" s="258" t="s">
        <v>11</v>
      </c>
      <c r="C21" s="266"/>
      <c r="D21" s="267">
        <f>SUM(D22:D23)</f>
        <v>1190</v>
      </c>
      <c r="E21" s="267">
        <f>SUM(E22:E23)</f>
        <v>1190</v>
      </c>
      <c r="F21" s="261">
        <f t="shared" si="0"/>
        <v>0</v>
      </c>
      <c r="G21" s="262">
        <f t="shared" si="1"/>
        <v>0</v>
      </c>
      <c r="H21" s="264"/>
      <c r="I21" s="264"/>
      <c r="J21" s="266" t="s">
        <v>130</v>
      </c>
      <c r="K21" s="267">
        <v>84100</v>
      </c>
      <c r="L21" s="267">
        <v>84100</v>
      </c>
      <c r="M21" s="261">
        <f t="shared" si="4"/>
        <v>0</v>
      </c>
      <c r="N21" s="263">
        <f t="shared" si="5"/>
        <v>0</v>
      </c>
    </row>
    <row r="22" spans="1:14" s="250" customFormat="1" ht="27" customHeight="1" x14ac:dyDescent="0.3">
      <c r="A22" s="268"/>
      <c r="B22" s="268"/>
      <c r="C22" s="271" t="s">
        <v>224</v>
      </c>
      <c r="D22" s="267">
        <v>600</v>
      </c>
      <c r="E22" s="267">
        <v>600</v>
      </c>
      <c r="F22" s="261">
        <f t="shared" si="0"/>
        <v>0</v>
      </c>
      <c r="G22" s="262">
        <f t="shared" si="1"/>
        <v>0</v>
      </c>
      <c r="H22" s="264"/>
      <c r="I22" s="264"/>
      <c r="J22" s="266" t="s">
        <v>111</v>
      </c>
      <c r="K22" s="267">
        <v>19400</v>
      </c>
      <c r="L22" s="267">
        <v>17400</v>
      </c>
      <c r="M22" s="261">
        <f t="shared" si="4"/>
        <v>-2000</v>
      </c>
      <c r="N22" s="263">
        <f t="shared" si="5"/>
        <v>-10.309278350515463</v>
      </c>
    </row>
    <row r="23" spans="1:14" s="250" customFormat="1" ht="27" customHeight="1" x14ac:dyDescent="0.3">
      <c r="A23" s="269"/>
      <c r="B23" s="269"/>
      <c r="C23" s="266" t="s">
        <v>105</v>
      </c>
      <c r="D23" s="267">
        <v>590</v>
      </c>
      <c r="E23" s="267">
        <v>590</v>
      </c>
      <c r="F23" s="261">
        <f t="shared" si="0"/>
        <v>0</v>
      </c>
      <c r="G23" s="262">
        <f t="shared" si="1"/>
        <v>0</v>
      </c>
      <c r="H23" s="264"/>
      <c r="I23" s="264"/>
      <c r="J23" s="266" t="s">
        <v>49</v>
      </c>
      <c r="K23" s="267">
        <v>20270</v>
      </c>
      <c r="L23" s="267">
        <v>20270</v>
      </c>
      <c r="M23" s="261">
        <f t="shared" si="4"/>
        <v>0</v>
      </c>
      <c r="N23" s="263">
        <f t="shared" si="5"/>
        <v>0</v>
      </c>
    </row>
    <row r="24" spans="1:14" s="250" customFormat="1" ht="27" customHeight="1" x14ac:dyDescent="0.3">
      <c r="A24" s="269"/>
      <c r="B24" s="269"/>
      <c r="C24" s="266"/>
      <c r="D24" s="267"/>
      <c r="E24" s="267"/>
      <c r="F24" s="261"/>
      <c r="G24" s="262"/>
      <c r="H24" s="274"/>
      <c r="I24" s="274"/>
      <c r="J24" s="266" t="s">
        <v>119</v>
      </c>
      <c r="K24" s="267">
        <v>14820</v>
      </c>
      <c r="L24" s="267">
        <v>14820</v>
      </c>
      <c r="M24" s="261">
        <f t="shared" si="4"/>
        <v>0</v>
      </c>
      <c r="N24" s="263">
        <f t="shared" si="5"/>
        <v>0</v>
      </c>
    </row>
    <row r="25" spans="1:14" s="250" customFormat="1" ht="27" customHeight="1" x14ac:dyDescent="0.3">
      <c r="A25" s="269"/>
      <c r="B25" s="269"/>
      <c r="C25" s="266"/>
      <c r="D25" s="267"/>
      <c r="E25" s="267"/>
      <c r="F25" s="261"/>
      <c r="G25" s="262"/>
      <c r="H25" s="258" t="s">
        <v>120</v>
      </c>
      <c r="I25" s="258" t="s">
        <v>52</v>
      </c>
      <c r="J25" s="266"/>
      <c r="K25" s="267">
        <f>SUM(K26:K27)</f>
        <v>99680</v>
      </c>
      <c r="L25" s="267">
        <f>SUM(L26:L27)</f>
        <v>54314</v>
      </c>
      <c r="M25" s="261">
        <f t="shared" si="4"/>
        <v>-45366</v>
      </c>
      <c r="N25" s="263">
        <f t="shared" si="5"/>
        <v>-45.511637239165331</v>
      </c>
    </row>
    <row r="26" spans="1:14" s="250" customFormat="1" ht="27" customHeight="1" x14ac:dyDescent="0.3">
      <c r="A26" s="269"/>
      <c r="B26" s="269"/>
      <c r="C26" s="266"/>
      <c r="D26" s="267"/>
      <c r="E26" s="267"/>
      <c r="F26" s="261"/>
      <c r="G26" s="262"/>
      <c r="H26" s="275"/>
      <c r="I26" s="275"/>
      <c r="J26" s="266" t="s">
        <v>127</v>
      </c>
      <c r="K26" s="267">
        <v>18000</v>
      </c>
      <c r="L26" s="267">
        <v>4000</v>
      </c>
      <c r="M26" s="261">
        <f t="shared" si="4"/>
        <v>-14000</v>
      </c>
      <c r="N26" s="263">
        <f t="shared" si="5"/>
        <v>-77.777777777777786</v>
      </c>
    </row>
    <row r="27" spans="1:14" s="250" customFormat="1" ht="27" customHeight="1" x14ac:dyDescent="0.3">
      <c r="A27" s="276"/>
      <c r="B27" s="276"/>
      <c r="C27" s="277"/>
      <c r="D27" s="277"/>
      <c r="E27" s="267"/>
      <c r="F27" s="260"/>
      <c r="G27" s="278"/>
      <c r="H27" s="269"/>
      <c r="I27" s="274"/>
      <c r="J27" s="266" t="s">
        <v>122</v>
      </c>
      <c r="K27" s="267">
        <v>81680</v>
      </c>
      <c r="L27" s="267">
        <v>50314</v>
      </c>
      <c r="M27" s="261">
        <f t="shared" si="4"/>
        <v>-31366</v>
      </c>
      <c r="N27" s="263">
        <f t="shared" si="5"/>
        <v>-38.401077375122426</v>
      </c>
    </row>
    <row r="28" spans="1:14" s="250" customFormat="1" ht="27" customHeight="1" x14ac:dyDescent="0.3">
      <c r="A28" s="276"/>
      <c r="B28" s="276"/>
      <c r="C28" s="277"/>
      <c r="D28" s="277"/>
      <c r="E28" s="267"/>
      <c r="F28" s="260"/>
      <c r="G28" s="278"/>
      <c r="H28" s="266" t="s">
        <v>43</v>
      </c>
      <c r="I28" s="258" t="s">
        <v>124</v>
      </c>
      <c r="J28" s="258"/>
      <c r="K28" s="267">
        <f>SUM(K29:K34)</f>
        <v>3287397</v>
      </c>
      <c r="L28" s="267">
        <f>SUM(L29:L34)</f>
        <v>3306988</v>
      </c>
      <c r="M28" s="261">
        <f t="shared" si="4"/>
        <v>19591</v>
      </c>
      <c r="N28" s="263">
        <f t="shared" si="5"/>
        <v>0.59594262573093548</v>
      </c>
    </row>
    <row r="29" spans="1:14" s="250" customFormat="1" ht="27" customHeight="1" x14ac:dyDescent="0.3">
      <c r="A29" s="276"/>
      <c r="B29" s="276"/>
      <c r="C29" s="277"/>
      <c r="D29" s="277"/>
      <c r="E29" s="267"/>
      <c r="F29" s="260"/>
      <c r="G29" s="278"/>
      <c r="H29" s="281"/>
      <c r="I29" s="275"/>
      <c r="J29" s="258" t="s">
        <v>44</v>
      </c>
      <c r="K29" s="267">
        <v>20487</v>
      </c>
      <c r="L29" s="267">
        <v>33487</v>
      </c>
      <c r="M29" s="261">
        <f>L29-K29</f>
        <v>13000</v>
      </c>
      <c r="N29" s="263">
        <f>M29/K29*100</f>
        <v>63.454873822423977</v>
      </c>
    </row>
    <row r="30" spans="1:14" s="250" customFormat="1" ht="27" customHeight="1" x14ac:dyDescent="0.3">
      <c r="A30" s="276"/>
      <c r="B30" s="276"/>
      <c r="C30" s="277"/>
      <c r="D30" s="277"/>
      <c r="E30" s="267"/>
      <c r="F30" s="260"/>
      <c r="G30" s="278"/>
      <c r="H30" s="279"/>
      <c r="I30" s="275"/>
      <c r="J30" s="258" t="s">
        <v>196</v>
      </c>
      <c r="K30" s="267">
        <v>2397116</v>
      </c>
      <c r="L30" s="267">
        <v>2396575</v>
      </c>
      <c r="M30" s="261">
        <f t="shared" si="4"/>
        <v>-541</v>
      </c>
      <c r="N30" s="263">
        <f t="shared" si="5"/>
        <v>-2.2568786825501976E-2</v>
      </c>
    </row>
    <row r="31" spans="1:14" s="250" customFormat="1" ht="27" customHeight="1" x14ac:dyDescent="0.3">
      <c r="A31" s="276"/>
      <c r="B31" s="276"/>
      <c r="C31" s="277"/>
      <c r="D31" s="277"/>
      <c r="E31" s="267"/>
      <c r="F31" s="260"/>
      <c r="G31" s="278"/>
      <c r="H31" s="279"/>
      <c r="I31" s="275"/>
      <c r="J31" s="258" t="s">
        <v>198</v>
      </c>
      <c r="K31" s="267">
        <v>133305</v>
      </c>
      <c r="L31" s="267">
        <v>137125</v>
      </c>
      <c r="M31" s="261">
        <f t="shared" si="4"/>
        <v>3820</v>
      </c>
      <c r="N31" s="263">
        <f t="shared" si="5"/>
        <v>2.8656089419001538</v>
      </c>
    </row>
    <row r="32" spans="1:14" s="250" customFormat="1" ht="27" customHeight="1" x14ac:dyDescent="0.3">
      <c r="A32" s="276"/>
      <c r="B32" s="276"/>
      <c r="C32" s="277"/>
      <c r="D32" s="277"/>
      <c r="E32" s="267"/>
      <c r="F32" s="260"/>
      <c r="G32" s="278"/>
      <c r="H32" s="279"/>
      <c r="I32" s="275"/>
      <c r="J32" s="258" t="s">
        <v>135</v>
      </c>
      <c r="K32" s="267">
        <v>154490</v>
      </c>
      <c r="L32" s="267">
        <v>156285</v>
      </c>
      <c r="M32" s="261">
        <f t="shared" si="4"/>
        <v>1795</v>
      </c>
      <c r="N32" s="263">
        <f t="shared" si="5"/>
        <v>1.1618875008091138</v>
      </c>
    </row>
    <row r="33" spans="1:14" s="250" customFormat="1" ht="27" customHeight="1" x14ac:dyDescent="0.3">
      <c r="A33" s="276"/>
      <c r="B33" s="276"/>
      <c r="C33" s="277"/>
      <c r="D33" s="277"/>
      <c r="E33" s="267"/>
      <c r="F33" s="260"/>
      <c r="G33" s="278"/>
      <c r="H33" s="279"/>
      <c r="I33" s="275"/>
      <c r="J33" s="258" t="s">
        <v>200</v>
      </c>
      <c r="K33" s="267">
        <v>535122</v>
      </c>
      <c r="L33" s="267">
        <v>523442</v>
      </c>
      <c r="M33" s="261">
        <f t="shared" si="4"/>
        <v>-11680</v>
      </c>
      <c r="N33" s="263">
        <f t="shared" si="5"/>
        <v>-2.1826798374950012</v>
      </c>
    </row>
    <row r="34" spans="1:14" s="250" customFormat="1" ht="27" customHeight="1" x14ac:dyDescent="0.3">
      <c r="A34" s="276"/>
      <c r="B34" s="276"/>
      <c r="C34" s="277"/>
      <c r="D34" s="277"/>
      <c r="E34" s="267"/>
      <c r="F34" s="260"/>
      <c r="G34" s="278"/>
      <c r="H34" s="279"/>
      <c r="I34" s="275"/>
      <c r="J34" s="258" t="s">
        <v>209</v>
      </c>
      <c r="K34" s="267">
        <v>46877</v>
      </c>
      <c r="L34" s="267">
        <v>60074</v>
      </c>
      <c r="M34" s="261">
        <f t="shared" si="4"/>
        <v>13197</v>
      </c>
      <c r="N34" s="263">
        <f t="shared" si="5"/>
        <v>28.152398830983209</v>
      </c>
    </row>
    <row r="35" spans="1:14" s="250" customFormat="1" ht="27" customHeight="1" x14ac:dyDescent="0.3">
      <c r="A35" s="258"/>
      <c r="B35" s="258"/>
      <c r="C35" s="266"/>
      <c r="D35" s="266"/>
      <c r="E35" s="267"/>
      <c r="F35" s="260"/>
      <c r="G35" s="278"/>
      <c r="H35" s="266" t="s">
        <v>146</v>
      </c>
      <c r="I35" s="266" t="s">
        <v>146</v>
      </c>
      <c r="J35" s="258"/>
      <c r="K35" s="267">
        <f>SUM(K36:K36)</f>
        <v>10968</v>
      </c>
      <c r="L35" s="267">
        <f>SUM(L36:L36)</f>
        <v>11329</v>
      </c>
      <c r="M35" s="261">
        <f t="shared" si="4"/>
        <v>361</v>
      </c>
      <c r="N35" s="263">
        <f>M35/K35*100</f>
        <v>3.2913931436907364</v>
      </c>
    </row>
    <row r="36" spans="1:14" s="250" customFormat="1" ht="27" customHeight="1" x14ac:dyDescent="0.3">
      <c r="A36" s="258"/>
      <c r="B36" s="258"/>
      <c r="C36" s="266"/>
      <c r="D36" s="266"/>
      <c r="E36" s="267"/>
      <c r="F36" s="260"/>
      <c r="G36" s="278"/>
      <c r="H36" s="266"/>
      <c r="I36" s="280"/>
      <c r="J36" s="258" t="s">
        <v>56</v>
      </c>
      <c r="K36" s="267">
        <v>10968</v>
      </c>
      <c r="L36" s="267">
        <v>11329</v>
      </c>
      <c r="M36" s="261">
        <f t="shared" si="4"/>
        <v>361</v>
      </c>
      <c r="N36" s="263">
        <f>M36/K36*100</f>
        <v>3.2913931436907364</v>
      </c>
    </row>
  </sheetData>
  <mergeCells count="15">
    <mergeCell ref="A7:C7"/>
    <mergeCell ref="H7:J7"/>
    <mergeCell ref="A1:N1"/>
    <mergeCell ref="A4:G4"/>
    <mergeCell ref="H4:N4"/>
    <mergeCell ref="A5:A6"/>
    <mergeCell ref="B5:B6"/>
    <mergeCell ref="C5:C6"/>
    <mergeCell ref="D5:E5"/>
    <mergeCell ref="F5:G5"/>
    <mergeCell ref="H5:H6"/>
    <mergeCell ref="I5:I6"/>
    <mergeCell ref="J5:J6"/>
    <mergeCell ref="K5:L5"/>
    <mergeCell ref="M5:N5"/>
  </mergeCells>
  <phoneticPr fontId="18" type="noConversion"/>
  <printOptions horizontalCentered="1"/>
  <pageMargins left="0.1180555522441864" right="0.1180555522441864" top="1.1809722185134888" bottom="0.59041666984558105" header="0.31486111879348755" footer="0.31486111879348755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AC430"/>
  <sheetViews>
    <sheetView showGridLines="0" view="pageBreakPreview" topLeftCell="B1" zoomScale="85" zoomScaleNormal="100" zoomScaleSheetLayoutView="85" workbookViewId="0">
      <pane xSplit="3" ySplit="7" topLeftCell="E347" activePane="bottomRight" state="frozen"/>
      <selection pane="topRight" activeCell="B1" sqref="B1"/>
      <selection pane="bottomLeft" activeCell="B1" sqref="B1"/>
      <selection pane="bottomRight" activeCell="H274" sqref="H274"/>
    </sheetView>
  </sheetViews>
  <sheetFormatPr defaultColWidth="9" defaultRowHeight="13.5" x14ac:dyDescent="0.3"/>
  <cols>
    <col min="1" max="1" width="4.125" style="1" hidden="1" customWidth="1"/>
    <col min="2" max="3" width="3.125" style="6" customWidth="1"/>
    <col min="4" max="4" width="17.125" style="6" customWidth="1"/>
    <col min="5" max="5" width="10.625" style="7" customWidth="1"/>
    <col min="6" max="7" width="10.625" style="7" hidden="1" customWidth="1"/>
    <col min="8" max="8" width="12.75" style="8" customWidth="1"/>
    <col min="9" max="9" width="29.125" style="9" customWidth="1"/>
    <col min="10" max="10" width="10.625" style="8" customWidth="1"/>
    <col min="11" max="11" width="5.25" style="9" customWidth="1"/>
    <col min="12" max="12" width="2.625" style="10" customWidth="1"/>
    <col min="13" max="13" width="4.625" style="11" customWidth="1"/>
    <col min="14" max="14" width="3.625" style="9" bestFit="1" customWidth="1"/>
    <col min="15" max="15" width="2.625" style="10" customWidth="1"/>
    <col min="16" max="16" width="5.75" style="8" customWidth="1"/>
    <col min="17" max="17" width="3.625" style="9" bestFit="1" customWidth="1"/>
    <col min="18" max="18" width="2.75" style="9" hidden="1" customWidth="1"/>
    <col min="19" max="19" width="1.75" style="9" hidden="1" customWidth="1"/>
    <col min="20" max="20" width="3.625" style="12" hidden="1" customWidth="1"/>
    <col min="21" max="21" width="17.125" style="13" customWidth="1"/>
    <col min="22" max="22" width="9.5" style="1" customWidth="1"/>
    <col min="23" max="23" width="8.875" style="1" customWidth="1"/>
    <col min="24" max="24" width="9" style="1" bestFit="1" customWidth="1"/>
    <col min="25" max="16384" width="9" style="1"/>
  </cols>
  <sheetData>
    <row r="1" spans="1:23" ht="38.25" x14ac:dyDescent="0.3">
      <c r="B1" s="588" t="s">
        <v>393</v>
      </c>
      <c r="C1" s="588"/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</row>
    <row r="2" spans="1:23" ht="20.100000000000001" customHeigh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3" s="4" customFormat="1" ht="17.25" customHeight="1" x14ac:dyDescent="0.3">
      <c r="B3" s="5" t="s">
        <v>78</v>
      </c>
      <c r="C3" s="6"/>
      <c r="D3" s="6"/>
      <c r="E3" s="7"/>
      <c r="F3" s="7"/>
      <c r="G3" s="7"/>
      <c r="H3" s="8"/>
      <c r="I3" s="9"/>
      <c r="J3" s="8"/>
      <c r="K3" s="9"/>
      <c r="L3" s="10"/>
      <c r="M3" s="11"/>
      <c r="N3" s="9"/>
      <c r="O3" s="10"/>
      <c r="P3" s="8"/>
      <c r="Q3" s="9"/>
      <c r="R3" s="9"/>
      <c r="S3" s="9"/>
      <c r="T3" s="12"/>
      <c r="U3" s="13"/>
      <c r="V3" s="589" t="s">
        <v>150</v>
      </c>
      <c r="W3" s="589"/>
    </row>
    <row r="4" spans="1:23" s="14" customFormat="1" ht="18" customHeight="1" x14ac:dyDescent="0.3">
      <c r="B4" s="15" t="s">
        <v>4</v>
      </c>
      <c r="C4" s="16" t="s">
        <v>5</v>
      </c>
      <c r="D4" s="16" t="s">
        <v>3</v>
      </c>
      <c r="E4" s="17" t="s">
        <v>391</v>
      </c>
      <c r="F4" s="18" t="s">
        <v>73</v>
      </c>
      <c r="G4" s="18" t="s">
        <v>77</v>
      </c>
      <c r="H4" s="18" t="s">
        <v>392</v>
      </c>
      <c r="I4" s="590" t="s">
        <v>71</v>
      </c>
      <c r="J4" s="591"/>
      <c r="K4" s="591"/>
      <c r="L4" s="591"/>
      <c r="M4" s="591"/>
      <c r="N4" s="591"/>
      <c r="O4" s="591"/>
      <c r="P4" s="591"/>
      <c r="Q4" s="591"/>
      <c r="R4" s="591"/>
      <c r="S4" s="591"/>
      <c r="T4" s="591"/>
      <c r="U4" s="592"/>
      <c r="V4" s="19" t="s">
        <v>74</v>
      </c>
      <c r="W4" s="20" t="s">
        <v>8</v>
      </c>
    </row>
    <row r="5" spans="1:23" s="4" customFormat="1" ht="18" customHeight="1" x14ac:dyDescent="0.3">
      <c r="B5" s="21"/>
      <c r="C5" s="22"/>
      <c r="D5" s="22" t="s">
        <v>72</v>
      </c>
      <c r="E5" s="23">
        <f>E6+E58+E73+E81+E87+E94</f>
        <v>4640496</v>
      </c>
      <c r="F5" s="23">
        <f>F6+F58+F73+F81+F87+F94</f>
        <v>1680824</v>
      </c>
      <c r="G5" s="23">
        <f>G6+G58+G73+G81+G87+G94</f>
        <v>2959672</v>
      </c>
      <c r="H5" s="23">
        <f>H6+H58+H73+H81+H87+H94</f>
        <v>4643503.2</v>
      </c>
      <c r="I5" s="24"/>
      <c r="J5" s="25"/>
      <c r="K5" s="24"/>
      <c r="L5" s="24"/>
      <c r="M5" s="26"/>
      <c r="N5" s="24"/>
      <c r="O5" s="24"/>
      <c r="P5" s="25"/>
      <c r="Q5" s="24"/>
      <c r="R5" s="24"/>
      <c r="S5" s="24"/>
      <c r="T5" s="27"/>
      <c r="U5" s="28"/>
      <c r="V5" s="29">
        <f>H5-E5</f>
        <v>3007.2000000001863</v>
      </c>
      <c r="W5" s="30">
        <f>V5/E5*100</f>
        <v>6.4803417565712507E-2</v>
      </c>
    </row>
    <row r="6" spans="1:23" s="4" customFormat="1" ht="18" customHeight="1" x14ac:dyDescent="0.3">
      <c r="B6" s="31" t="s">
        <v>76</v>
      </c>
      <c r="C6" s="32"/>
      <c r="D6" s="32"/>
      <c r="E6" s="33">
        <f>E7</f>
        <v>466680</v>
      </c>
      <c r="F6" s="33">
        <f>F7</f>
        <v>188490</v>
      </c>
      <c r="G6" s="33">
        <f>G7</f>
        <v>278190</v>
      </c>
      <c r="H6" s="34">
        <f>H7</f>
        <v>503584</v>
      </c>
      <c r="I6" s="35"/>
      <c r="J6" s="36"/>
      <c r="K6" s="35"/>
      <c r="L6" s="37"/>
      <c r="M6" s="35"/>
      <c r="N6" s="35"/>
      <c r="O6" s="37"/>
      <c r="P6" s="36"/>
      <c r="Q6" s="35"/>
      <c r="R6" s="35"/>
      <c r="S6" s="35"/>
      <c r="T6" s="35"/>
      <c r="U6" s="38"/>
      <c r="V6" s="29">
        <f>H6-E6</f>
        <v>36904</v>
      </c>
      <c r="W6" s="30">
        <f>V6/E6*100</f>
        <v>7.9077740635981826</v>
      </c>
    </row>
    <row r="7" spans="1:23" s="4" customFormat="1" ht="18" customHeight="1" x14ac:dyDescent="0.3">
      <c r="B7" s="39"/>
      <c r="C7" s="40" t="s">
        <v>76</v>
      </c>
      <c r="D7" s="32"/>
      <c r="E7" s="33">
        <f>SUM(E8:E8)</f>
        <v>466680</v>
      </c>
      <c r="F7" s="33">
        <f>SUM(F8:F8)</f>
        <v>188490</v>
      </c>
      <c r="G7" s="33">
        <f>SUM(G8:G8)</f>
        <v>278190</v>
      </c>
      <c r="H7" s="34">
        <f>SUM(H8:H8)</f>
        <v>503584</v>
      </c>
      <c r="I7" s="41"/>
      <c r="J7" s="36"/>
      <c r="K7" s="35"/>
      <c r="L7" s="37"/>
      <c r="M7" s="35"/>
      <c r="N7" s="35"/>
      <c r="O7" s="37"/>
      <c r="P7" s="36"/>
      <c r="Q7" s="42"/>
      <c r="R7" s="35"/>
      <c r="S7" s="35"/>
      <c r="T7" s="35"/>
      <c r="U7" s="38"/>
      <c r="V7" s="29">
        <f>H7-E7</f>
        <v>36904</v>
      </c>
      <c r="W7" s="30">
        <f>V7/E7*100</f>
        <v>7.9077740635981826</v>
      </c>
    </row>
    <row r="8" spans="1:23" s="4" customFormat="1" ht="18" customHeight="1" x14ac:dyDescent="0.3">
      <c r="A8" s="4" t="s">
        <v>7</v>
      </c>
      <c r="B8" s="39"/>
      <c r="C8" s="43"/>
      <c r="D8" s="44" t="s">
        <v>75</v>
      </c>
      <c r="E8" s="45">
        <v>466680</v>
      </c>
      <c r="F8" s="45">
        <v>188490</v>
      </c>
      <c r="G8" s="45">
        <f>E8-F8</f>
        <v>278190</v>
      </c>
      <c r="H8" s="46">
        <f>SUM(U8:U57)</f>
        <v>503584</v>
      </c>
      <c r="I8" s="47" t="s">
        <v>234</v>
      </c>
      <c r="J8" s="48">
        <f>SUM(U10:U36)</f>
        <v>360084</v>
      </c>
      <c r="K8" s="49"/>
      <c r="L8" s="50"/>
      <c r="M8" s="51"/>
      <c r="N8" s="49"/>
      <c r="O8" s="50"/>
      <c r="P8" s="52"/>
      <c r="Q8" s="53"/>
      <c r="R8" s="49"/>
      <c r="S8" s="49"/>
      <c r="T8" s="49"/>
      <c r="U8" s="54"/>
      <c r="V8" s="29">
        <f>H8-E8</f>
        <v>36904</v>
      </c>
      <c r="W8" s="30">
        <f>V8/E8*100</f>
        <v>7.9077740635981826</v>
      </c>
    </row>
    <row r="9" spans="1:23" s="4" customFormat="1" ht="18" customHeight="1" x14ac:dyDescent="0.3">
      <c r="B9" s="39"/>
      <c r="C9" s="43"/>
      <c r="D9" s="55"/>
      <c r="E9" s="56"/>
      <c r="F9" s="56"/>
      <c r="G9" s="56"/>
      <c r="H9" s="57"/>
      <c r="I9" s="58" t="s">
        <v>151</v>
      </c>
      <c r="J9" s="59"/>
      <c r="K9" s="60"/>
      <c r="L9" s="61"/>
      <c r="M9" s="62"/>
      <c r="N9" s="60"/>
      <c r="O9" s="61"/>
      <c r="P9" s="63"/>
      <c r="Q9" s="64"/>
      <c r="R9" s="60"/>
      <c r="S9" s="60"/>
      <c r="T9" s="60"/>
      <c r="U9" s="65"/>
      <c r="V9" s="66"/>
      <c r="W9" s="67"/>
    </row>
    <row r="10" spans="1:23" s="4" customFormat="1" ht="18" customHeight="1" x14ac:dyDescent="0.3">
      <c r="B10" s="39"/>
      <c r="C10" s="43"/>
      <c r="D10" s="55"/>
      <c r="E10" s="56"/>
      <c r="F10" s="56"/>
      <c r="G10" s="56"/>
      <c r="H10" s="57"/>
      <c r="I10" s="351" t="s">
        <v>268</v>
      </c>
      <c r="J10" s="352">
        <v>2885</v>
      </c>
      <c r="K10" s="353" t="s">
        <v>269</v>
      </c>
      <c r="L10" s="354" t="s">
        <v>270</v>
      </c>
      <c r="M10" s="355">
        <v>12</v>
      </c>
      <c r="N10" s="353" t="s">
        <v>271</v>
      </c>
      <c r="O10" s="354"/>
      <c r="P10" s="352"/>
      <c r="Q10" s="301"/>
      <c r="R10" s="299"/>
      <c r="S10" s="299"/>
      <c r="T10" s="301"/>
      <c r="U10" s="302">
        <f t="shared" ref="U10:U18" si="0">J10*M10</f>
        <v>34620</v>
      </c>
      <c r="V10" s="74"/>
      <c r="W10" s="67"/>
    </row>
    <row r="11" spans="1:23" s="4" customFormat="1" ht="18" customHeight="1" x14ac:dyDescent="0.3">
      <c r="B11" s="39"/>
      <c r="C11" s="43"/>
      <c r="D11" s="55"/>
      <c r="E11" s="56"/>
      <c r="F11" s="56"/>
      <c r="G11" s="56"/>
      <c r="H11" s="57"/>
      <c r="I11" s="351" t="s">
        <v>272</v>
      </c>
      <c r="J11" s="352">
        <v>4800</v>
      </c>
      <c r="K11" s="353" t="s">
        <v>269</v>
      </c>
      <c r="L11" s="354" t="s">
        <v>270</v>
      </c>
      <c r="M11" s="355">
        <v>12</v>
      </c>
      <c r="N11" s="353" t="s">
        <v>271</v>
      </c>
      <c r="O11" s="354"/>
      <c r="P11" s="352"/>
      <c r="Q11" s="301"/>
      <c r="R11" s="299"/>
      <c r="S11" s="299"/>
      <c r="T11" s="301"/>
      <c r="U11" s="302">
        <f t="shared" si="0"/>
        <v>57600</v>
      </c>
      <c r="V11" s="75"/>
      <c r="W11" s="67"/>
    </row>
    <row r="12" spans="1:23" s="4" customFormat="1" ht="18" customHeight="1" x14ac:dyDescent="0.3">
      <c r="B12" s="39"/>
      <c r="C12" s="43"/>
      <c r="D12" s="55"/>
      <c r="E12" s="56"/>
      <c r="F12" s="56"/>
      <c r="G12" s="56"/>
      <c r="H12" s="57"/>
      <c r="I12" s="351" t="s">
        <v>273</v>
      </c>
      <c r="J12" s="352">
        <v>2550</v>
      </c>
      <c r="K12" s="353" t="s">
        <v>269</v>
      </c>
      <c r="L12" s="354" t="s">
        <v>270</v>
      </c>
      <c r="M12" s="355">
        <v>12</v>
      </c>
      <c r="N12" s="353" t="s">
        <v>271</v>
      </c>
      <c r="O12" s="354"/>
      <c r="P12" s="352"/>
      <c r="Q12" s="301"/>
      <c r="R12" s="299"/>
      <c r="S12" s="299"/>
      <c r="T12" s="301"/>
      <c r="U12" s="302">
        <f t="shared" si="0"/>
        <v>30600</v>
      </c>
      <c r="V12" s="328"/>
      <c r="W12" s="67"/>
    </row>
    <row r="13" spans="1:23" s="4" customFormat="1" ht="18" customHeight="1" x14ac:dyDescent="0.3">
      <c r="B13" s="39"/>
      <c r="C13" s="43"/>
      <c r="D13" s="55"/>
      <c r="E13" s="56"/>
      <c r="F13" s="56"/>
      <c r="G13" s="56"/>
      <c r="H13" s="57"/>
      <c r="I13" s="351" t="s">
        <v>274</v>
      </c>
      <c r="J13" s="352">
        <v>90</v>
      </c>
      <c r="K13" s="353" t="s">
        <v>269</v>
      </c>
      <c r="L13" s="354" t="s">
        <v>270</v>
      </c>
      <c r="M13" s="355">
        <v>12</v>
      </c>
      <c r="N13" s="353" t="s">
        <v>271</v>
      </c>
      <c r="O13" s="354"/>
      <c r="P13" s="352"/>
      <c r="Q13" s="301"/>
      <c r="R13" s="299"/>
      <c r="S13" s="299"/>
      <c r="T13" s="301"/>
      <c r="U13" s="302">
        <f t="shared" si="0"/>
        <v>1080</v>
      </c>
      <c r="V13" s="76"/>
      <c r="W13" s="67"/>
    </row>
    <row r="14" spans="1:23" s="4" customFormat="1" ht="18" customHeight="1" x14ac:dyDescent="0.3">
      <c r="B14" s="39"/>
      <c r="C14" s="43"/>
      <c r="D14" s="55"/>
      <c r="E14" s="56"/>
      <c r="F14" s="56"/>
      <c r="G14" s="56"/>
      <c r="H14" s="57"/>
      <c r="I14" s="351" t="s">
        <v>275</v>
      </c>
      <c r="J14" s="352">
        <v>2865</v>
      </c>
      <c r="K14" s="353" t="s">
        <v>269</v>
      </c>
      <c r="L14" s="354" t="s">
        <v>270</v>
      </c>
      <c r="M14" s="355">
        <v>12</v>
      </c>
      <c r="N14" s="353" t="s">
        <v>271</v>
      </c>
      <c r="O14" s="354"/>
      <c r="P14" s="352"/>
      <c r="Q14" s="301"/>
      <c r="R14" s="299"/>
      <c r="S14" s="299"/>
      <c r="T14" s="301"/>
      <c r="U14" s="302">
        <f t="shared" si="0"/>
        <v>34380</v>
      </c>
      <c r="V14" s="76"/>
      <c r="W14" s="67"/>
    </row>
    <row r="15" spans="1:23" s="4" customFormat="1" ht="18" customHeight="1" x14ac:dyDescent="0.3">
      <c r="B15" s="39"/>
      <c r="C15" s="43"/>
      <c r="D15" s="55"/>
      <c r="E15" s="56"/>
      <c r="F15" s="56"/>
      <c r="G15" s="56"/>
      <c r="H15" s="57"/>
      <c r="I15" s="351" t="s">
        <v>394</v>
      </c>
      <c r="J15" s="352">
        <v>600</v>
      </c>
      <c r="K15" s="353" t="s">
        <v>269</v>
      </c>
      <c r="L15" s="354" t="s">
        <v>270</v>
      </c>
      <c r="M15" s="355">
        <v>12</v>
      </c>
      <c r="N15" s="353" t="s">
        <v>271</v>
      </c>
      <c r="O15" s="354"/>
      <c r="P15" s="352"/>
      <c r="Q15" s="301"/>
      <c r="R15" s="299"/>
      <c r="S15" s="299"/>
      <c r="T15" s="301"/>
      <c r="U15" s="302">
        <f t="shared" si="0"/>
        <v>7200</v>
      </c>
      <c r="V15" s="76"/>
      <c r="W15" s="67"/>
    </row>
    <row r="16" spans="1:23" s="4" customFormat="1" ht="18" customHeight="1" x14ac:dyDescent="0.3">
      <c r="B16" s="39"/>
      <c r="C16" s="43"/>
      <c r="D16" s="55"/>
      <c r="E16" s="56"/>
      <c r="F16" s="56"/>
      <c r="G16" s="56"/>
      <c r="H16" s="57"/>
      <c r="I16" s="351" t="s">
        <v>276</v>
      </c>
      <c r="J16" s="352">
        <v>390</v>
      </c>
      <c r="K16" s="353" t="s">
        <v>269</v>
      </c>
      <c r="L16" s="354" t="s">
        <v>270</v>
      </c>
      <c r="M16" s="355">
        <v>12</v>
      </c>
      <c r="N16" s="353" t="s">
        <v>271</v>
      </c>
      <c r="O16" s="354"/>
      <c r="P16" s="352"/>
      <c r="Q16" s="301"/>
      <c r="R16" s="299"/>
      <c r="S16" s="299"/>
      <c r="T16" s="301"/>
      <c r="U16" s="302">
        <f t="shared" si="0"/>
        <v>4680</v>
      </c>
      <c r="V16" s="76"/>
      <c r="W16" s="67"/>
    </row>
    <row r="17" spans="2:24" s="4" customFormat="1" ht="18" customHeight="1" x14ac:dyDescent="0.3">
      <c r="B17" s="39"/>
      <c r="C17" s="43"/>
      <c r="D17" s="55"/>
      <c r="E17" s="56"/>
      <c r="F17" s="56"/>
      <c r="G17" s="56"/>
      <c r="H17" s="57"/>
      <c r="I17" s="351" t="s">
        <v>288</v>
      </c>
      <c r="J17" s="352">
        <v>300</v>
      </c>
      <c r="K17" s="353" t="s">
        <v>252</v>
      </c>
      <c r="L17" s="354" t="s">
        <v>270</v>
      </c>
      <c r="M17" s="355">
        <v>12</v>
      </c>
      <c r="N17" s="353" t="s">
        <v>271</v>
      </c>
      <c r="O17" s="354"/>
      <c r="P17" s="352"/>
      <c r="Q17" s="301"/>
      <c r="R17" s="299"/>
      <c r="S17" s="299"/>
      <c r="T17" s="301"/>
      <c r="U17" s="302">
        <f t="shared" si="0"/>
        <v>3600</v>
      </c>
      <c r="V17" s="76"/>
      <c r="W17" s="67"/>
    </row>
    <row r="18" spans="2:24" s="4" customFormat="1" ht="18" customHeight="1" x14ac:dyDescent="0.3">
      <c r="B18" s="39"/>
      <c r="C18" s="43"/>
      <c r="D18" s="55"/>
      <c r="E18" s="56"/>
      <c r="F18" s="56"/>
      <c r="G18" s="56"/>
      <c r="H18" s="57"/>
      <c r="I18" s="351" t="s">
        <v>277</v>
      </c>
      <c r="J18" s="352">
        <v>300</v>
      </c>
      <c r="K18" s="353" t="s">
        <v>269</v>
      </c>
      <c r="L18" s="354" t="s">
        <v>270</v>
      </c>
      <c r="M18" s="355">
        <v>10</v>
      </c>
      <c r="N18" s="353" t="s">
        <v>271</v>
      </c>
      <c r="O18" s="354"/>
      <c r="P18" s="352"/>
      <c r="Q18" s="301"/>
      <c r="R18" s="299"/>
      <c r="S18" s="299"/>
      <c r="T18" s="301"/>
      <c r="U18" s="302">
        <f t="shared" si="0"/>
        <v>3000</v>
      </c>
      <c r="V18" s="76"/>
      <c r="W18" s="67"/>
    </row>
    <row r="19" spans="2:24" s="4" customFormat="1" ht="18" customHeight="1" x14ac:dyDescent="0.3">
      <c r="B19" s="39"/>
      <c r="C19" s="43"/>
      <c r="D19" s="55"/>
      <c r="E19" s="56"/>
      <c r="F19" s="56"/>
      <c r="G19" s="56"/>
      <c r="H19" s="57"/>
      <c r="I19" s="356" t="s">
        <v>152</v>
      </c>
      <c r="J19" s="357"/>
      <c r="K19" s="343"/>
      <c r="L19" s="347"/>
      <c r="M19" s="344"/>
      <c r="N19" s="343"/>
      <c r="O19" s="347"/>
      <c r="P19" s="342"/>
      <c r="Q19" s="72"/>
      <c r="R19" s="69"/>
      <c r="S19" s="69"/>
      <c r="T19" s="72"/>
      <c r="U19" s="73"/>
      <c r="V19" s="76"/>
      <c r="W19" s="67"/>
    </row>
    <row r="20" spans="2:24" s="4" customFormat="1" ht="18" customHeight="1" x14ac:dyDescent="0.3">
      <c r="B20" s="39"/>
      <c r="C20" s="43"/>
      <c r="D20" s="55"/>
      <c r="E20" s="56"/>
      <c r="F20" s="56"/>
      <c r="G20" s="56"/>
      <c r="H20" s="57"/>
      <c r="I20" s="351" t="s">
        <v>278</v>
      </c>
      <c r="J20" s="352">
        <v>540</v>
      </c>
      <c r="K20" s="353" t="s">
        <v>269</v>
      </c>
      <c r="L20" s="354" t="s">
        <v>270</v>
      </c>
      <c r="M20" s="355">
        <v>12</v>
      </c>
      <c r="N20" s="353" t="s">
        <v>271</v>
      </c>
      <c r="O20" s="354"/>
      <c r="P20" s="352"/>
      <c r="Q20" s="301"/>
      <c r="R20" s="299"/>
      <c r="S20" s="299"/>
      <c r="T20" s="301"/>
      <c r="U20" s="302">
        <f>J20*M20</f>
        <v>6480</v>
      </c>
      <c r="V20" s="76"/>
      <c r="W20" s="67"/>
    </row>
    <row r="21" spans="2:24" s="4" customFormat="1" ht="18" customHeight="1" x14ac:dyDescent="0.3">
      <c r="B21" s="39"/>
      <c r="C21" s="43"/>
      <c r="D21" s="55"/>
      <c r="E21" s="56"/>
      <c r="F21" s="56"/>
      <c r="G21" s="56"/>
      <c r="H21" s="57"/>
      <c r="I21" s="351" t="s">
        <v>279</v>
      </c>
      <c r="J21" s="352">
        <v>7100</v>
      </c>
      <c r="K21" s="353" t="s">
        <v>269</v>
      </c>
      <c r="L21" s="354" t="s">
        <v>270</v>
      </c>
      <c r="M21" s="355">
        <v>12</v>
      </c>
      <c r="N21" s="353" t="s">
        <v>271</v>
      </c>
      <c r="O21" s="354"/>
      <c r="P21" s="352"/>
      <c r="Q21" s="301"/>
      <c r="R21" s="299"/>
      <c r="S21" s="299"/>
      <c r="T21" s="301"/>
      <c r="U21" s="302">
        <f t="shared" ref="U21:U29" si="1">J21*M21</f>
        <v>85200</v>
      </c>
      <c r="V21" s="76"/>
      <c r="W21" s="67"/>
    </row>
    <row r="22" spans="2:24" s="4" customFormat="1" ht="18" customHeight="1" x14ac:dyDescent="0.3">
      <c r="B22" s="39"/>
      <c r="C22" s="43"/>
      <c r="D22" s="55"/>
      <c r="E22" s="56"/>
      <c r="F22" s="56"/>
      <c r="G22" s="56"/>
      <c r="H22" s="57"/>
      <c r="I22" s="351" t="s">
        <v>280</v>
      </c>
      <c r="J22" s="352">
        <v>600</v>
      </c>
      <c r="K22" s="353" t="s">
        <v>269</v>
      </c>
      <c r="L22" s="354" t="s">
        <v>270</v>
      </c>
      <c r="M22" s="355">
        <v>12</v>
      </c>
      <c r="N22" s="353" t="s">
        <v>271</v>
      </c>
      <c r="O22" s="354"/>
      <c r="P22" s="352"/>
      <c r="Q22" s="301"/>
      <c r="R22" s="299"/>
      <c r="S22" s="299"/>
      <c r="T22" s="301"/>
      <c r="U22" s="302">
        <f t="shared" si="1"/>
        <v>7200</v>
      </c>
      <c r="V22" s="76"/>
      <c r="W22" s="67"/>
    </row>
    <row r="23" spans="2:24" s="4" customFormat="1" ht="18" customHeight="1" x14ac:dyDescent="0.3">
      <c r="B23" s="39"/>
      <c r="C23" s="43"/>
      <c r="D23" s="55"/>
      <c r="E23" s="56"/>
      <c r="F23" s="56"/>
      <c r="G23" s="56"/>
      <c r="H23" s="57"/>
      <c r="I23" s="351" t="s">
        <v>281</v>
      </c>
      <c r="J23" s="352">
        <v>616</v>
      </c>
      <c r="K23" s="353" t="s">
        <v>269</v>
      </c>
      <c r="L23" s="354" t="s">
        <v>270</v>
      </c>
      <c r="M23" s="355">
        <v>12</v>
      </c>
      <c r="N23" s="353" t="s">
        <v>271</v>
      </c>
      <c r="O23" s="354"/>
      <c r="P23" s="352"/>
      <c r="Q23" s="301"/>
      <c r="R23" s="299"/>
      <c r="S23" s="299"/>
      <c r="T23" s="301"/>
      <c r="U23" s="302">
        <f t="shared" si="1"/>
        <v>7392</v>
      </c>
      <c r="V23" s="76"/>
      <c r="W23" s="67"/>
    </row>
    <row r="24" spans="2:24" s="4" customFormat="1" ht="18" customHeight="1" x14ac:dyDescent="0.3">
      <c r="B24" s="39"/>
      <c r="C24" s="43"/>
      <c r="D24" s="55"/>
      <c r="E24" s="56"/>
      <c r="F24" s="56"/>
      <c r="G24" s="56"/>
      <c r="H24" s="57"/>
      <c r="I24" s="351" t="s">
        <v>282</v>
      </c>
      <c r="J24" s="352">
        <v>2040</v>
      </c>
      <c r="K24" s="353" t="s">
        <v>269</v>
      </c>
      <c r="L24" s="354" t="s">
        <v>270</v>
      </c>
      <c r="M24" s="355">
        <v>12</v>
      </c>
      <c r="N24" s="353" t="s">
        <v>271</v>
      </c>
      <c r="O24" s="354"/>
      <c r="P24" s="352"/>
      <c r="Q24" s="301"/>
      <c r="R24" s="299"/>
      <c r="S24" s="299"/>
      <c r="T24" s="301"/>
      <c r="U24" s="302">
        <f t="shared" si="1"/>
        <v>24480</v>
      </c>
      <c r="V24" s="76"/>
      <c r="W24" s="67"/>
    </row>
    <row r="25" spans="2:24" s="4" customFormat="1" ht="18" customHeight="1" x14ac:dyDescent="0.3">
      <c r="B25" s="39"/>
      <c r="C25" s="43"/>
      <c r="D25" s="55"/>
      <c r="E25" s="56"/>
      <c r="F25" s="56"/>
      <c r="G25" s="56"/>
      <c r="H25" s="57"/>
      <c r="I25" s="351" t="s">
        <v>283</v>
      </c>
      <c r="J25" s="352">
        <v>800</v>
      </c>
      <c r="K25" s="353" t="s">
        <v>269</v>
      </c>
      <c r="L25" s="354" t="s">
        <v>270</v>
      </c>
      <c r="M25" s="355">
        <v>9</v>
      </c>
      <c r="N25" s="353" t="s">
        <v>271</v>
      </c>
      <c r="O25" s="354"/>
      <c r="P25" s="352"/>
      <c r="Q25" s="301"/>
      <c r="R25" s="299"/>
      <c r="S25" s="299"/>
      <c r="T25" s="301"/>
      <c r="U25" s="302">
        <f t="shared" si="1"/>
        <v>7200</v>
      </c>
      <c r="V25" s="76"/>
      <c r="W25" s="67"/>
    </row>
    <row r="26" spans="2:24" s="4" customFormat="1" ht="18" customHeight="1" x14ac:dyDescent="0.3">
      <c r="B26" s="39"/>
      <c r="C26" s="43"/>
      <c r="D26" s="55"/>
      <c r="E26" s="56"/>
      <c r="F26" s="56"/>
      <c r="G26" s="56"/>
      <c r="H26" s="57"/>
      <c r="I26" s="351" t="s">
        <v>395</v>
      </c>
      <c r="J26" s="352">
        <v>540</v>
      </c>
      <c r="K26" s="353" t="s">
        <v>269</v>
      </c>
      <c r="L26" s="354" t="s">
        <v>270</v>
      </c>
      <c r="M26" s="355">
        <v>12</v>
      </c>
      <c r="N26" s="353" t="s">
        <v>271</v>
      </c>
      <c r="O26" s="354"/>
      <c r="P26" s="352"/>
      <c r="Q26" s="301"/>
      <c r="R26" s="299"/>
      <c r="S26" s="299"/>
      <c r="T26" s="301"/>
      <c r="U26" s="302">
        <f t="shared" si="1"/>
        <v>6480</v>
      </c>
      <c r="V26" s="76"/>
      <c r="W26" s="67"/>
    </row>
    <row r="27" spans="2:24" s="4" customFormat="1" ht="18" customHeight="1" x14ac:dyDescent="0.3">
      <c r="B27" s="39"/>
      <c r="C27" s="43"/>
      <c r="D27" s="55"/>
      <c r="E27" s="56"/>
      <c r="F27" s="56"/>
      <c r="G27" s="56"/>
      <c r="H27" s="57"/>
      <c r="I27" s="351" t="s">
        <v>284</v>
      </c>
      <c r="J27" s="352">
        <v>450</v>
      </c>
      <c r="K27" s="353" t="s">
        <v>269</v>
      </c>
      <c r="L27" s="354" t="s">
        <v>270</v>
      </c>
      <c r="M27" s="355">
        <v>12</v>
      </c>
      <c r="N27" s="353" t="s">
        <v>271</v>
      </c>
      <c r="O27" s="354"/>
      <c r="P27" s="352"/>
      <c r="Q27" s="301"/>
      <c r="R27" s="299"/>
      <c r="S27" s="299"/>
      <c r="T27" s="301"/>
      <c r="U27" s="302">
        <f t="shared" si="1"/>
        <v>5400</v>
      </c>
      <c r="V27" s="76"/>
      <c r="W27" s="67"/>
    </row>
    <row r="28" spans="2:24" s="86" customFormat="1" ht="18" customHeight="1" x14ac:dyDescent="0.3">
      <c r="B28" s="78"/>
      <c r="C28" s="79"/>
      <c r="D28" s="80"/>
      <c r="E28" s="81"/>
      <c r="F28" s="81"/>
      <c r="G28" s="81"/>
      <c r="H28" s="82"/>
      <c r="I28" s="351" t="s">
        <v>285</v>
      </c>
      <c r="J28" s="352">
        <v>396</v>
      </c>
      <c r="K28" s="353" t="s">
        <v>269</v>
      </c>
      <c r="L28" s="354" t="s">
        <v>270</v>
      </c>
      <c r="M28" s="355">
        <v>12</v>
      </c>
      <c r="N28" s="353" t="s">
        <v>271</v>
      </c>
      <c r="O28" s="354"/>
      <c r="P28" s="352"/>
      <c r="Q28" s="301"/>
      <c r="R28" s="299"/>
      <c r="S28" s="299"/>
      <c r="T28" s="301"/>
      <c r="U28" s="302">
        <f t="shared" si="1"/>
        <v>4752</v>
      </c>
      <c r="V28" s="83"/>
      <c r="W28" s="84"/>
      <c r="X28" s="85"/>
    </row>
    <row r="29" spans="2:24" s="86" customFormat="1" ht="18" customHeight="1" x14ac:dyDescent="0.3">
      <c r="B29" s="78"/>
      <c r="C29" s="79"/>
      <c r="D29" s="80"/>
      <c r="E29" s="81"/>
      <c r="F29" s="81"/>
      <c r="G29" s="81"/>
      <c r="H29" s="82"/>
      <c r="I29" s="351" t="s">
        <v>277</v>
      </c>
      <c r="J29" s="352">
        <v>300</v>
      </c>
      <c r="K29" s="353" t="s">
        <v>269</v>
      </c>
      <c r="L29" s="354" t="s">
        <v>270</v>
      </c>
      <c r="M29" s="355">
        <v>10</v>
      </c>
      <c r="N29" s="353" t="s">
        <v>271</v>
      </c>
      <c r="O29" s="354"/>
      <c r="P29" s="352"/>
      <c r="Q29" s="301"/>
      <c r="R29" s="299"/>
      <c r="S29" s="299"/>
      <c r="T29" s="301"/>
      <c r="U29" s="302">
        <f t="shared" si="1"/>
        <v>3000</v>
      </c>
      <c r="V29" s="83"/>
      <c r="W29" s="84"/>
      <c r="X29" s="85"/>
    </row>
    <row r="30" spans="2:24" s="4" customFormat="1" ht="18" customHeight="1" x14ac:dyDescent="0.3">
      <c r="B30" s="39"/>
      <c r="C30" s="43"/>
      <c r="D30" s="55"/>
      <c r="E30" s="56"/>
      <c r="F30" s="56"/>
      <c r="G30" s="56"/>
      <c r="H30" s="57"/>
      <c r="I30" s="356" t="s">
        <v>153</v>
      </c>
      <c r="J30" s="357"/>
      <c r="K30" s="343"/>
      <c r="L30" s="347"/>
      <c r="M30" s="344"/>
      <c r="N30" s="343"/>
      <c r="O30" s="347"/>
      <c r="P30" s="342"/>
      <c r="Q30" s="72"/>
      <c r="R30" s="69"/>
      <c r="S30" s="69"/>
      <c r="T30" s="72"/>
      <c r="U30" s="73"/>
      <c r="V30" s="76"/>
      <c r="W30" s="67"/>
    </row>
    <row r="31" spans="2:24" s="4" customFormat="1" ht="18" customHeight="1" x14ac:dyDescent="0.3">
      <c r="B31" s="39"/>
      <c r="C31" s="43"/>
      <c r="D31" s="55"/>
      <c r="E31" s="56"/>
      <c r="F31" s="56"/>
      <c r="G31" s="56"/>
      <c r="H31" s="57"/>
      <c r="I31" s="351" t="s">
        <v>286</v>
      </c>
      <c r="J31" s="352">
        <v>425</v>
      </c>
      <c r="K31" s="353" t="s">
        <v>269</v>
      </c>
      <c r="L31" s="354" t="s">
        <v>270</v>
      </c>
      <c r="M31" s="355">
        <v>12</v>
      </c>
      <c r="N31" s="353" t="s">
        <v>271</v>
      </c>
      <c r="O31" s="354"/>
      <c r="P31" s="352"/>
      <c r="Q31" s="301"/>
      <c r="R31" s="299"/>
      <c r="S31" s="299"/>
      <c r="T31" s="301"/>
      <c r="U31" s="302">
        <f t="shared" ref="U31:U36" si="2">J31*M31</f>
        <v>5100</v>
      </c>
      <c r="V31" s="76"/>
      <c r="W31" s="67"/>
    </row>
    <row r="32" spans="2:24" s="4" customFormat="1" ht="18" customHeight="1" x14ac:dyDescent="0.3">
      <c r="B32" s="39"/>
      <c r="C32" s="43"/>
      <c r="D32" s="55"/>
      <c r="E32" s="56"/>
      <c r="F32" s="56"/>
      <c r="G32" s="56"/>
      <c r="H32" s="57"/>
      <c r="I32" s="351" t="s">
        <v>396</v>
      </c>
      <c r="J32" s="352">
        <v>250</v>
      </c>
      <c r="K32" s="353" t="s">
        <v>269</v>
      </c>
      <c r="L32" s="354" t="s">
        <v>270</v>
      </c>
      <c r="M32" s="355">
        <v>12</v>
      </c>
      <c r="N32" s="353" t="s">
        <v>271</v>
      </c>
      <c r="O32" s="354"/>
      <c r="P32" s="352"/>
      <c r="Q32" s="301"/>
      <c r="R32" s="299"/>
      <c r="S32" s="299"/>
      <c r="T32" s="301"/>
      <c r="U32" s="302">
        <f t="shared" si="2"/>
        <v>3000</v>
      </c>
      <c r="V32" s="76"/>
      <c r="W32" s="67"/>
    </row>
    <row r="33" spans="2:24" s="4" customFormat="1" ht="18" customHeight="1" x14ac:dyDescent="0.3">
      <c r="B33" s="39"/>
      <c r="C33" s="43"/>
      <c r="D33" s="55"/>
      <c r="E33" s="56"/>
      <c r="F33" s="56"/>
      <c r="G33" s="56"/>
      <c r="H33" s="57"/>
      <c r="I33" s="351" t="s">
        <v>397</v>
      </c>
      <c r="J33" s="352">
        <v>420</v>
      </c>
      <c r="K33" s="353" t="s">
        <v>269</v>
      </c>
      <c r="L33" s="354"/>
      <c r="M33" s="355">
        <v>12</v>
      </c>
      <c r="N33" s="353" t="s">
        <v>271</v>
      </c>
      <c r="O33" s="354"/>
      <c r="P33" s="352"/>
      <c r="Q33" s="301"/>
      <c r="R33" s="299"/>
      <c r="S33" s="299"/>
      <c r="T33" s="301"/>
      <c r="U33" s="302">
        <f t="shared" si="2"/>
        <v>5040</v>
      </c>
      <c r="V33" s="76"/>
      <c r="W33" s="67"/>
    </row>
    <row r="34" spans="2:24" s="4" customFormat="1" ht="18" customHeight="1" x14ac:dyDescent="0.3">
      <c r="B34" s="39"/>
      <c r="C34" s="43"/>
      <c r="D34" s="55"/>
      <c r="E34" s="56"/>
      <c r="F34" s="56"/>
      <c r="G34" s="56"/>
      <c r="H34" s="57"/>
      <c r="I34" s="351" t="s">
        <v>287</v>
      </c>
      <c r="J34" s="352">
        <v>825</v>
      </c>
      <c r="K34" s="353" t="s">
        <v>269</v>
      </c>
      <c r="L34" s="354" t="s">
        <v>270</v>
      </c>
      <c r="M34" s="355">
        <v>12</v>
      </c>
      <c r="N34" s="353" t="s">
        <v>271</v>
      </c>
      <c r="O34" s="354"/>
      <c r="P34" s="352"/>
      <c r="Q34" s="301"/>
      <c r="R34" s="299"/>
      <c r="S34" s="299"/>
      <c r="T34" s="301"/>
      <c r="U34" s="302">
        <f t="shared" si="2"/>
        <v>9900</v>
      </c>
      <c r="V34" s="76"/>
      <c r="W34" s="67"/>
    </row>
    <row r="35" spans="2:24" s="4" customFormat="1" ht="18" customHeight="1" x14ac:dyDescent="0.3">
      <c r="B35" s="39"/>
      <c r="C35" s="43"/>
      <c r="D35" s="55"/>
      <c r="E35" s="56"/>
      <c r="F35" s="56"/>
      <c r="G35" s="56"/>
      <c r="H35" s="57"/>
      <c r="I35" s="351" t="s">
        <v>277</v>
      </c>
      <c r="J35" s="352">
        <v>150</v>
      </c>
      <c r="K35" s="353" t="s">
        <v>269</v>
      </c>
      <c r="L35" s="354" t="s">
        <v>270</v>
      </c>
      <c r="M35" s="355">
        <v>10</v>
      </c>
      <c r="N35" s="353" t="s">
        <v>271</v>
      </c>
      <c r="O35" s="354"/>
      <c r="P35" s="352"/>
      <c r="Q35" s="301"/>
      <c r="R35" s="299"/>
      <c r="S35" s="299"/>
      <c r="T35" s="301"/>
      <c r="U35" s="302">
        <f t="shared" si="2"/>
        <v>1500</v>
      </c>
      <c r="V35" s="74"/>
      <c r="W35" s="67"/>
    </row>
    <row r="36" spans="2:24" s="86" customFormat="1" ht="18" customHeight="1" x14ac:dyDescent="0.3">
      <c r="B36" s="78"/>
      <c r="C36" s="79"/>
      <c r="D36" s="80"/>
      <c r="E36" s="81"/>
      <c r="F36" s="81"/>
      <c r="G36" s="81"/>
      <c r="H36" s="82"/>
      <c r="I36" s="351" t="s">
        <v>289</v>
      </c>
      <c r="J36" s="352">
        <v>150</v>
      </c>
      <c r="K36" s="353" t="s">
        <v>269</v>
      </c>
      <c r="L36" s="354" t="s">
        <v>270</v>
      </c>
      <c r="M36" s="355">
        <v>8</v>
      </c>
      <c r="N36" s="353" t="s">
        <v>271</v>
      </c>
      <c r="O36" s="354"/>
      <c r="P36" s="352"/>
      <c r="Q36" s="301"/>
      <c r="R36" s="299"/>
      <c r="S36" s="299"/>
      <c r="T36" s="301"/>
      <c r="U36" s="302">
        <f t="shared" si="2"/>
        <v>1200</v>
      </c>
      <c r="V36" s="87"/>
      <c r="W36" s="84"/>
      <c r="X36" s="85"/>
    </row>
    <row r="37" spans="2:24" s="4" customFormat="1" ht="18" customHeight="1" x14ac:dyDescent="0.3">
      <c r="B37" s="39"/>
      <c r="C37" s="43"/>
      <c r="D37" s="55"/>
      <c r="E37" s="56"/>
      <c r="F37" s="56"/>
      <c r="G37" s="56"/>
      <c r="H37" s="57"/>
      <c r="I37" s="77" t="s">
        <v>154</v>
      </c>
      <c r="J37" s="88">
        <f>SUM(U38:U43)</f>
        <v>48720</v>
      </c>
      <c r="K37" s="69"/>
      <c r="L37" s="70"/>
      <c r="M37" s="71"/>
      <c r="N37" s="69"/>
      <c r="O37" s="70"/>
      <c r="P37" s="68"/>
      <c r="Q37" s="72"/>
      <c r="R37" s="69"/>
      <c r="S37" s="69"/>
      <c r="T37" s="69"/>
      <c r="U37" s="73"/>
      <c r="V37" s="89"/>
      <c r="W37" s="67"/>
    </row>
    <row r="38" spans="2:24" s="4" customFormat="1" ht="18" customHeight="1" x14ac:dyDescent="0.3">
      <c r="B38" s="39"/>
      <c r="C38" s="43"/>
      <c r="D38" s="55"/>
      <c r="E38" s="56"/>
      <c r="F38" s="56"/>
      <c r="G38" s="56"/>
      <c r="H38" s="57"/>
      <c r="I38" s="351" t="s">
        <v>290</v>
      </c>
      <c r="J38" s="352">
        <v>500</v>
      </c>
      <c r="K38" s="353" t="s">
        <v>269</v>
      </c>
      <c r="L38" s="354" t="s">
        <v>270</v>
      </c>
      <c r="M38" s="355">
        <v>12</v>
      </c>
      <c r="N38" s="353" t="s">
        <v>271</v>
      </c>
      <c r="O38" s="300"/>
      <c r="P38" s="298"/>
      <c r="Q38" s="301"/>
      <c r="R38" s="299"/>
      <c r="S38" s="299"/>
      <c r="T38" s="301"/>
      <c r="U38" s="302">
        <f t="shared" ref="U38:U43" si="3">J38*M38</f>
        <v>6000</v>
      </c>
      <c r="V38" s="89"/>
      <c r="W38" s="67"/>
    </row>
    <row r="39" spans="2:24" s="4" customFormat="1" ht="18" customHeight="1" x14ac:dyDescent="0.3">
      <c r="B39" s="39"/>
      <c r="C39" s="43"/>
      <c r="D39" s="55"/>
      <c r="E39" s="56"/>
      <c r="F39" s="56"/>
      <c r="G39" s="56"/>
      <c r="H39" s="57"/>
      <c r="I39" s="351" t="s">
        <v>291</v>
      </c>
      <c r="J39" s="352">
        <v>1570</v>
      </c>
      <c r="K39" s="353" t="s">
        <v>269</v>
      </c>
      <c r="L39" s="354" t="s">
        <v>270</v>
      </c>
      <c r="M39" s="355">
        <v>12</v>
      </c>
      <c r="N39" s="353" t="s">
        <v>271</v>
      </c>
      <c r="O39" s="300"/>
      <c r="P39" s="298"/>
      <c r="Q39" s="301"/>
      <c r="R39" s="299"/>
      <c r="S39" s="299"/>
      <c r="T39" s="301"/>
      <c r="U39" s="302">
        <f t="shared" si="3"/>
        <v>18840</v>
      </c>
      <c r="V39" s="89"/>
      <c r="W39" s="67"/>
    </row>
    <row r="40" spans="2:24" s="4" customFormat="1" ht="18" customHeight="1" x14ac:dyDescent="0.3">
      <c r="B40" s="39"/>
      <c r="C40" s="43"/>
      <c r="D40" s="55"/>
      <c r="E40" s="56"/>
      <c r="F40" s="56"/>
      <c r="G40" s="56"/>
      <c r="H40" s="57"/>
      <c r="I40" s="351" t="s">
        <v>292</v>
      </c>
      <c r="J40" s="352">
        <v>390</v>
      </c>
      <c r="K40" s="353" t="s">
        <v>269</v>
      </c>
      <c r="L40" s="354" t="s">
        <v>270</v>
      </c>
      <c r="M40" s="355">
        <v>12</v>
      </c>
      <c r="N40" s="353" t="s">
        <v>271</v>
      </c>
      <c r="O40" s="300"/>
      <c r="P40" s="298"/>
      <c r="Q40" s="301"/>
      <c r="R40" s="299"/>
      <c r="S40" s="299"/>
      <c r="T40" s="301"/>
      <c r="U40" s="302">
        <f t="shared" si="3"/>
        <v>4680</v>
      </c>
      <c r="V40" s="90"/>
      <c r="W40" s="67"/>
    </row>
    <row r="41" spans="2:24" s="4" customFormat="1" ht="18" customHeight="1" x14ac:dyDescent="0.3">
      <c r="B41" s="39"/>
      <c r="C41" s="43"/>
      <c r="D41" s="55"/>
      <c r="E41" s="56"/>
      <c r="F41" s="56"/>
      <c r="G41" s="56"/>
      <c r="H41" s="57"/>
      <c r="I41" s="351" t="s">
        <v>293</v>
      </c>
      <c r="J41" s="352">
        <v>220</v>
      </c>
      <c r="K41" s="353" t="s">
        <v>269</v>
      </c>
      <c r="L41" s="354" t="s">
        <v>270</v>
      </c>
      <c r="M41" s="355">
        <v>12</v>
      </c>
      <c r="N41" s="353" t="s">
        <v>271</v>
      </c>
      <c r="O41" s="300"/>
      <c r="P41" s="298"/>
      <c r="Q41" s="301"/>
      <c r="R41" s="299"/>
      <c r="S41" s="299"/>
      <c r="T41" s="301"/>
      <c r="U41" s="302">
        <f t="shared" si="3"/>
        <v>2640</v>
      </c>
      <c r="V41" s="90"/>
      <c r="W41" s="67"/>
    </row>
    <row r="42" spans="2:24" s="4" customFormat="1" ht="18" customHeight="1" x14ac:dyDescent="0.3">
      <c r="B42" s="39"/>
      <c r="C42" s="43"/>
      <c r="D42" s="55"/>
      <c r="E42" s="56"/>
      <c r="F42" s="56"/>
      <c r="G42" s="56"/>
      <c r="H42" s="57"/>
      <c r="I42" s="351" t="s">
        <v>294</v>
      </c>
      <c r="J42" s="352">
        <v>720</v>
      </c>
      <c r="K42" s="353" t="s">
        <v>269</v>
      </c>
      <c r="L42" s="354" t="s">
        <v>270</v>
      </c>
      <c r="M42" s="355">
        <v>12</v>
      </c>
      <c r="N42" s="353" t="s">
        <v>271</v>
      </c>
      <c r="O42" s="300"/>
      <c r="P42" s="298"/>
      <c r="Q42" s="301"/>
      <c r="R42" s="299"/>
      <c r="S42" s="299"/>
      <c r="T42" s="301"/>
      <c r="U42" s="302">
        <f t="shared" si="3"/>
        <v>8640</v>
      </c>
      <c r="V42" s="89"/>
      <c r="W42" s="67"/>
    </row>
    <row r="43" spans="2:24" s="4" customFormat="1" ht="18" customHeight="1" x14ac:dyDescent="0.3">
      <c r="B43" s="39"/>
      <c r="C43" s="43"/>
      <c r="D43" s="55"/>
      <c r="E43" s="56"/>
      <c r="F43" s="56"/>
      <c r="G43" s="56"/>
      <c r="H43" s="57"/>
      <c r="I43" s="351" t="s">
        <v>295</v>
      </c>
      <c r="J43" s="352">
        <v>660</v>
      </c>
      <c r="K43" s="353" t="s">
        <v>269</v>
      </c>
      <c r="L43" s="354" t="s">
        <v>270</v>
      </c>
      <c r="M43" s="355">
        <v>12</v>
      </c>
      <c r="N43" s="353" t="s">
        <v>271</v>
      </c>
      <c r="O43" s="300"/>
      <c r="P43" s="298"/>
      <c r="Q43" s="301"/>
      <c r="R43" s="299"/>
      <c r="S43" s="299"/>
      <c r="T43" s="301"/>
      <c r="U43" s="302">
        <f t="shared" si="3"/>
        <v>7920</v>
      </c>
      <c r="V43" s="89"/>
      <c r="W43" s="67"/>
      <c r="X43" s="91"/>
    </row>
    <row r="44" spans="2:24" s="4" customFormat="1" ht="18" customHeight="1" x14ac:dyDescent="0.3">
      <c r="B44" s="39"/>
      <c r="C44" s="43"/>
      <c r="D44" s="55"/>
      <c r="E44" s="56"/>
      <c r="F44" s="56"/>
      <c r="G44" s="56"/>
      <c r="H44" s="57"/>
      <c r="I44" s="77" t="s">
        <v>79</v>
      </c>
      <c r="J44" s="88">
        <f>SUM(U45:U46)</f>
        <v>29760</v>
      </c>
      <c r="K44" s="69"/>
      <c r="L44" s="70"/>
      <c r="M44" s="71"/>
      <c r="N44" s="69"/>
      <c r="O44" s="70"/>
      <c r="P44" s="68"/>
      <c r="Q44" s="72"/>
      <c r="R44" s="69"/>
      <c r="S44" s="69"/>
      <c r="T44" s="72"/>
      <c r="U44" s="73"/>
      <c r="V44" s="89"/>
      <c r="W44" s="67"/>
    </row>
    <row r="45" spans="2:24" s="4" customFormat="1" ht="18" customHeight="1" x14ac:dyDescent="0.3">
      <c r="B45" s="39"/>
      <c r="C45" s="43"/>
      <c r="D45" s="55"/>
      <c r="E45" s="56"/>
      <c r="F45" s="56"/>
      <c r="G45" s="56"/>
      <c r="H45" s="57"/>
      <c r="I45" s="351" t="s">
        <v>296</v>
      </c>
      <c r="J45" s="352">
        <v>180</v>
      </c>
      <c r="K45" s="353" t="s">
        <v>269</v>
      </c>
      <c r="L45" s="354" t="s">
        <v>270</v>
      </c>
      <c r="M45" s="355">
        <v>12</v>
      </c>
      <c r="N45" s="353" t="s">
        <v>271</v>
      </c>
      <c r="O45" s="300"/>
      <c r="P45" s="298"/>
      <c r="Q45" s="301"/>
      <c r="R45" s="299"/>
      <c r="S45" s="299"/>
      <c r="T45" s="301"/>
      <c r="U45" s="302">
        <f t="shared" ref="U45:U46" si="4">J45*M45</f>
        <v>2160</v>
      </c>
      <c r="V45" s="89"/>
      <c r="W45" s="67"/>
    </row>
    <row r="46" spans="2:24" s="4" customFormat="1" ht="18" customHeight="1" x14ac:dyDescent="0.3">
      <c r="B46" s="39"/>
      <c r="C46" s="43"/>
      <c r="D46" s="55"/>
      <c r="E46" s="56"/>
      <c r="F46" s="56"/>
      <c r="G46" s="56"/>
      <c r="H46" s="57"/>
      <c r="I46" s="351" t="s">
        <v>297</v>
      </c>
      <c r="J46" s="352">
        <v>2300</v>
      </c>
      <c r="K46" s="353" t="s">
        <v>269</v>
      </c>
      <c r="L46" s="354" t="s">
        <v>270</v>
      </c>
      <c r="M46" s="355">
        <v>12</v>
      </c>
      <c r="N46" s="353" t="s">
        <v>271</v>
      </c>
      <c r="O46" s="300"/>
      <c r="P46" s="298"/>
      <c r="Q46" s="301"/>
      <c r="R46" s="299"/>
      <c r="S46" s="299"/>
      <c r="T46" s="301"/>
      <c r="U46" s="302">
        <f t="shared" si="4"/>
        <v>27600</v>
      </c>
      <c r="V46" s="89"/>
      <c r="W46" s="67"/>
    </row>
    <row r="47" spans="2:24" s="4" customFormat="1" ht="18" customHeight="1" x14ac:dyDescent="0.3">
      <c r="B47" s="39"/>
      <c r="C47" s="43"/>
      <c r="D47" s="55"/>
      <c r="E47" s="56"/>
      <c r="F47" s="56"/>
      <c r="G47" s="56"/>
      <c r="H47" s="57"/>
      <c r="I47" s="77" t="s">
        <v>81</v>
      </c>
      <c r="J47" s="88">
        <f>SUM(U48:U52)</f>
        <v>57120</v>
      </c>
      <c r="K47" s="69"/>
      <c r="L47" s="70"/>
      <c r="M47" s="71"/>
      <c r="N47" s="69"/>
      <c r="O47" s="70"/>
      <c r="P47" s="68"/>
      <c r="Q47" s="72"/>
      <c r="R47" s="69"/>
      <c r="S47" s="69"/>
      <c r="T47" s="69"/>
      <c r="U47" s="73"/>
      <c r="V47" s="89"/>
      <c r="W47" s="67"/>
    </row>
    <row r="48" spans="2:24" s="4" customFormat="1" ht="18" customHeight="1" x14ac:dyDescent="0.3">
      <c r="B48" s="39"/>
      <c r="C48" s="43"/>
      <c r="D48" s="55"/>
      <c r="E48" s="56"/>
      <c r="F48" s="56"/>
      <c r="G48" s="56"/>
      <c r="H48" s="57"/>
      <c r="I48" s="351" t="s">
        <v>291</v>
      </c>
      <c r="J48" s="352">
        <v>210</v>
      </c>
      <c r="K48" s="353" t="s">
        <v>269</v>
      </c>
      <c r="L48" s="354" t="s">
        <v>270</v>
      </c>
      <c r="M48" s="355">
        <v>12</v>
      </c>
      <c r="N48" s="353" t="s">
        <v>271</v>
      </c>
      <c r="O48" s="300"/>
      <c r="P48" s="298"/>
      <c r="Q48" s="301"/>
      <c r="R48" s="299"/>
      <c r="S48" s="299"/>
      <c r="T48" s="301"/>
      <c r="U48" s="302">
        <f>J48*M48</f>
        <v>2520</v>
      </c>
      <c r="V48" s="89"/>
      <c r="W48" s="67"/>
    </row>
    <row r="49" spans="1:24" s="4" customFormat="1" ht="18" customHeight="1" x14ac:dyDescent="0.3">
      <c r="B49" s="39"/>
      <c r="C49" s="43"/>
      <c r="D49" s="55"/>
      <c r="E49" s="56"/>
      <c r="F49" s="56"/>
      <c r="G49" s="56"/>
      <c r="H49" s="57"/>
      <c r="I49" s="351" t="s">
        <v>292</v>
      </c>
      <c r="J49" s="352">
        <v>350</v>
      </c>
      <c r="K49" s="353" t="s">
        <v>269</v>
      </c>
      <c r="L49" s="354" t="s">
        <v>270</v>
      </c>
      <c r="M49" s="355">
        <v>12</v>
      </c>
      <c r="N49" s="353" t="s">
        <v>271</v>
      </c>
      <c r="O49" s="300"/>
      <c r="P49" s="298"/>
      <c r="Q49" s="301"/>
      <c r="R49" s="299"/>
      <c r="S49" s="299"/>
      <c r="T49" s="301"/>
      <c r="U49" s="302">
        <f>J49*M49</f>
        <v>4200</v>
      </c>
      <c r="V49" s="90"/>
      <c r="W49" s="67"/>
    </row>
    <row r="50" spans="1:24" s="4" customFormat="1" ht="18" customHeight="1" x14ac:dyDescent="0.3">
      <c r="B50" s="39"/>
      <c r="C50" s="43"/>
      <c r="D50" s="55"/>
      <c r="E50" s="56"/>
      <c r="F50" s="56"/>
      <c r="G50" s="56"/>
      <c r="H50" s="57"/>
      <c r="I50" s="351" t="s">
        <v>293</v>
      </c>
      <c r="J50" s="352">
        <v>700</v>
      </c>
      <c r="K50" s="353" t="s">
        <v>269</v>
      </c>
      <c r="L50" s="354" t="s">
        <v>270</v>
      </c>
      <c r="M50" s="355">
        <v>12</v>
      </c>
      <c r="N50" s="353" t="s">
        <v>271</v>
      </c>
      <c r="O50" s="300"/>
      <c r="P50" s="298"/>
      <c r="Q50" s="301"/>
      <c r="R50" s="299"/>
      <c r="S50" s="299"/>
      <c r="T50" s="301"/>
      <c r="U50" s="302">
        <f>J50*M50</f>
        <v>8400</v>
      </c>
      <c r="V50" s="90"/>
      <c r="W50" s="67"/>
    </row>
    <row r="51" spans="1:24" s="4" customFormat="1" ht="18" customHeight="1" x14ac:dyDescent="0.3">
      <c r="B51" s="39"/>
      <c r="C51" s="43"/>
      <c r="D51" s="55"/>
      <c r="E51" s="56"/>
      <c r="F51" s="56"/>
      <c r="G51" s="56"/>
      <c r="H51" s="57"/>
      <c r="I51" s="351" t="s">
        <v>294</v>
      </c>
      <c r="J51" s="352">
        <v>2300</v>
      </c>
      <c r="K51" s="353" t="s">
        <v>269</v>
      </c>
      <c r="L51" s="354" t="s">
        <v>270</v>
      </c>
      <c r="M51" s="355">
        <v>12</v>
      </c>
      <c r="N51" s="353" t="s">
        <v>271</v>
      </c>
      <c r="O51" s="300"/>
      <c r="P51" s="298"/>
      <c r="Q51" s="301"/>
      <c r="R51" s="299"/>
      <c r="S51" s="299"/>
      <c r="T51" s="301"/>
      <c r="U51" s="302">
        <f>J51*M51</f>
        <v>27600</v>
      </c>
      <c r="V51" s="89"/>
      <c r="W51" s="67"/>
      <c r="X51" s="91"/>
    </row>
    <row r="52" spans="1:24" s="4" customFormat="1" ht="18" customHeight="1" x14ac:dyDescent="0.3">
      <c r="B52" s="39"/>
      <c r="C52" s="43"/>
      <c r="D52" s="55"/>
      <c r="E52" s="56"/>
      <c r="F52" s="56"/>
      <c r="G52" s="56"/>
      <c r="H52" s="57"/>
      <c r="I52" s="351" t="s">
        <v>295</v>
      </c>
      <c r="J52" s="352">
        <v>1200</v>
      </c>
      <c r="K52" s="353" t="s">
        <v>269</v>
      </c>
      <c r="L52" s="354" t="s">
        <v>270</v>
      </c>
      <c r="M52" s="355">
        <v>12</v>
      </c>
      <c r="N52" s="353" t="s">
        <v>271</v>
      </c>
      <c r="O52" s="300"/>
      <c r="P52" s="298"/>
      <c r="Q52" s="301"/>
      <c r="R52" s="299"/>
      <c r="S52" s="299"/>
      <c r="T52" s="301"/>
      <c r="U52" s="302">
        <f>J52*M52</f>
        <v>14400</v>
      </c>
      <c r="V52" s="89"/>
      <c r="W52" s="67"/>
      <c r="X52" s="91"/>
    </row>
    <row r="53" spans="1:24" s="4" customFormat="1" ht="18" customHeight="1" x14ac:dyDescent="0.3">
      <c r="B53" s="39"/>
      <c r="C53" s="43"/>
      <c r="D53" s="55"/>
      <c r="E53" s="56"/>
      <c r="F53" s="56"/>
      <c r="G53" s="56"/>
      <c r="H53" s="57"/>
      <c r="I53" s="332" t="s">
        <v>398</v>
      </c>
      <c r="J53" s="333">
        <f>SUM(U54:U55)</f>
        <v>2300</v>
      </c>
      <c r="K53" s="334"/>
      <c r="L53" s="335"/>
      <c r="M53" s="336"/>
      <c r="N53" s="334"/>
      <c r="O53" s="300"/>
      <c r="P53" s="298"/>
      <c r="Q53" s="330"/>
      <c r="R53" s="299"/>
      <c r="S53" s="299"/>
      <c r="T53" s="330"/>
      <c r="U53" s="302"/>
      <c r="V53" s="89"/>
      <c r="W53" s="67"/>
      <c r="X53" s="91"/>
    </row>
    <row r="54" spans="1:24" s="4" customFormat="1" ht="18" customHeight="1" x14ac:dyDescent="0.3">
      <c r="B54" s="39"/>
      <c r="C54" s="43"/>
      <c r="D54" s="55"/>
      <c r="E54" s="56"/>
      <c r="F54" s="56"/>
      <c r="G54" s="56"/>
      <c r="H54" s="57"/>
      <c r="I54" s="358" t="s">
        <v>399</v>
      </c>
      <c r="J54" s="352">
        <v>900</v>
      </c>
      <c r="K54" s="353" t="s">
        <v>269</v>
      </c>
      <c r="L54" s="354" t="s">
        <v>270</v>
      </c>
      <c r="M54" s="355">
        <v>2</v>
      </c>
      <c r="N54" s="353" t="s">
        <v>271</v>
      </c>
      <c r="O54" s="354"/>
      <c r="P54" s="352"/>
      <c r="Q54" s="359"/>
      <c r="R54" s="299"/>
      <c r="S54" s="299"/>
      <c r="T54" s="330"/>
      <c r="U54" s="302">
        <f t="shared" ref="U54:U55" si="5">J54*M54</f>
        <v>1800</v>
      </c>
      <c r="V54" s="89"/>
      <c r="W54" s="67"/>
      <c r="X54" s="91"/>
    </row>
    <row r="55" spans="1:24" s="4" customFormat="1" ht="18" customHeight="1" x14ac:dyDescent="0.3">
      <c r="B55" s="39"/>
      <c r="C55" s="43"/>
      <c r="D55" s="55"/>
      <c r="E55" s="56"/>
      <c r="F55" s="56"/>
      <c r="G55" s="56"/>
      <c r="H55" s="57"/>
      <c r="I55" s="360" t="s">
        <v>400</v>
      </c>
      <c r="J55" s="352">
        <v>500</v>
      </c>
      <c r="K55" s="353" t="s">
        <v>269</v>
      </c>
      <c r="L55" s="354" t="s">
        <v>270</v>
      </c>
      <c r="M55" s="355">
        <v>1</v>
      </c>
      <c r="N55" s="353" t="s">
        <v>271</v>
      </c>
      <c r="O55" s="354"/>
      <c r="P55" s="352"/>
      <c r="Q55" s="359"/>
      <c r="R55" s="299"/>
      <c r="S55" s="299"/>
      <c r="T55" s="330"/>
      <c r="U55" s="302">
        <f t="shared" si="5"/>
        <v>500</v>
      </c>
      <c r="V55" s="89"/>
      <c r="W55" s="67"/>
      <c r="X55" s="91"/>
    </row>
    <row r="56" spans="1:24" s="4" customFormat="1" ht="18" customHeight="1" x14ac:dyDescent="0.3">
      <c r="B56" s="39"/>
      <c r="C56" s="43"/>
      <c r="D56" s="55"/>
      <c r="E56" s="56"/>
      <c r="F56" s="56"/>
      <c r="G56" s="56"/>
      <c r="H56" s="57"/>
      <c r="I56" s="361" t="s">
        <v>80</v>
      </c>
      <c r="J56" s="346">
        <v>100</v>
      </c>
      <c r="K56" s="343" t="s">
        <v>6</v>
      </c>
      <c r="L56" s="347" t="s">
        <v>26</v>
      </c>
      <c r="M56" s="344">
        <v>2</v>
      </c>
      <c r="N56" s="343" t="s">
        <v>16</v>
      </c>
      <c r="O56" s="347" t="s">
        <v>26</v>
      </c>
      <c r="P56" s="342">
        <v>4</v>
      </c>
      <c r="Q56" s="343" t="s">
        <v>25</v>
      </c>
      <c r="R56" s="69"/>
      <c r="S56" s="69"/>
      <c r="T56" s="72"/>
      <c r="U56" s="73">
        <f>J56*M56*P56</f>
        <v>800</v>
      </c>
      <c r="V56" s="83"/>
      <c r="W56" s="84"/>
      <c r="X56" s="93"/>
    </row>
    <row r="57" spans="1:24" s="4" customFormat="1" ht="18" customHeight="1" x14ac:dyDescent="0.3">
      <c r="B57" s="39"/>
      <c r="C57" s="43"/>
      <c r="D57" s="55"/>
      <c r="E57" s="56"/>
      <c r="F57" s="56"/>
      <c r="G57" s="56"/>
      <c r="H57" s="57"/>
      <c r="I57" s="361" t="s">
        <v>90</v>
      </c>
      <c r="J57" s="342">
        <v>400</v>
      </c>
      <c r="K57" s="343" t="s">
        <v>6</v>
      </c>
      <c r="L57" s="347" t="s">
        <v>26</v>
      </c>
      <c r="M57" s="344">
        <v>12</v>
      </c>
      <c r="N57" s="343" t="s">
        <v>65</v>
      </c>
      <c r="O57" s="347"/>
      <c r="P57" s="342"/>
      <c r="Q57" s="362"/>
      <c r="R57" s="69"/>
      <c r="S57" s="69"/>
      <c r="T57" s="72"/>
      <c r="U57" s="94">
        <f>J57*M57</f>
        <v>4800</v>
      </c>
      <c r="V57" s="76"/>
      <c r="W57" s="67"/>
    </row>
    <row r="58" spans="1:24" s="4" customFormat="1" ht="18" customHeight="1" x14ac:dyDescent="0.3">
      <c r="B58" s="31" t="s">
        <v>83</v>
      </c>
      <c r="C58" s="40"/>
      <c r="D58" s="95"/>
      <c r="E58" s="33">
        <f>E59</f>
        <v>3802076</v>
      </c>
      <c r="F58" s="33">
        <f>F59</f>
        <v>1025585</v>
      </c>
      <c r="G58" s="33">
        <f>G59</f>
        <v>2776491</v>
      </c>
      <c r="H58" s="34">
        <f>H59</f>
        <v>3768389.2</v>
      </c>
      <c r="I58" s="35"/>
      <c r="J58" s="36"/>
      <c r="K58" s="35"/>
      <c r="L58" s="37"/>
      <c r="M58" s="35"/>
      <c r="N58" s="35"/>
      <c r="O58" s="37"/>
      <c r="P58" s="36"/>
      <c r="Q58" s="42"/>
      <c r="R58" s="35"/>
      <c r="S58" s="35"/>
      <c r="T58" s="35"/>
      <c r="U58" s="38"/>
      <c r="V58" s="29">
        <f>H58-E58</f>
        <v>-33686.799999999814</v>
      </c>
      <c r="W58" s="30">
        <f>V58/E58*100</f>
        <v>-0.8860106952096648</v>
      </c>
    </row>
    <row r="59" spans="1:24" s="4" customFormat="1" ht="18" customHeight="1" x14ac:dyDescent="0.3">
      <c r="B59" s="96"/>
      <c r="C59" s="40" t="s">
        <v>83</v>
      </c>
      <c r="D59" s="97"/>
      <c r="E59" s="33">
        <f>SUM(E60:E64)</f>
        <v>3802076</v>
      </c>
      <c r="F59" s="33">
        <f>SUM(F60:F63)</f>
        <v>1025585</v>
      </c>
      <c r="G59" s="33">
        <f>SUM(G60:G63)</f>
        <v>2776491</v>
      </c>
      <c r="H59" s="34">
        <f>SUM(H60:H64)</f>
        <v>3768389.2</v>
      </c>
      <c r="I59" s="98"/>
      <c r="J59" s="99"/>
      <c r="K59" s="98"/>
      <c r="L59" s="100"/>
      <c r="M59" s="41"/>
      <c r="N59" s="98"/>
      <c r="O59" s="100"/>
      <c r="P59" s="99"/>
      <c r="Q59" s="101"/>
      <c r="R59" s="98"/>
      <c r="S59" s="98"/>
      <c r="T59" s="98"/>
      <c r="U59" s="102"/>
      <c r="V59" s="29">
        <f>H59-E59</f>
        <v>-33686.799999999814</v>
      </c>
      <c r="W59" s="30">
        <f>V59/E59*100</f>
        <v>-0.8860106952096648</v>
      </c>
    </row>
    <row r="60" spans="1:24" s="4" customFormat="1" ht="18" customHeight="1" x14ac:dyDescent="0.3">
      <c r="B60" s="39"/>
      <c r="C60" s="43"/>
      <c r="D60" s="44" t="s">
        <v>89</v>
      </c>
      <c r="E60" s="45">
        <v>0</v>
      </c>
      <c r="F60" s="45"/>
      <c r="G60" s="45">
        <f>E60-F60</f>
        <v>0</v>
      </c>
      <c r="H60" s="46">
        <f>U60</f>
        <v>0</v>
      </c>
      <c r="I60" s="363"/>
      <c r="J60" s="364"/>
      <c r="K60" s="365" t="s">
        <v>6</v>
      </c>
      <c r="L60" s="366" t="s">
        <v>26</v>
      </c>
      <c r="M60" s="367"/>
      <c r="N60" s="365" t="s">
        <v>16</v>
      </c>
      <c r="O60" s="366"/>
      <c r="P60" s="364"/>
      <c r="Q60" s="368"/>
      <c r="R60" s="103"/>
      <c r="S60" s="103"/>
      <c r="T60" s="103"/>
      <c r="U60" s="104">
        <f>J60*M60</f>
        <v>0</v>
      </c>
      <c r="V60" s="29">
        <f>H60-E60</f>
        <v>0</v>
      </c>
      <c r="W60" s="30" t="e">
        <f>V60/E60*100</f>
        <v>#DIV/0!</v>
      </c>
    </row>
    <row r="61" spans="1:24" s="4" customFormat="1" ht="18" customHeight="1" x14ac:dyDescent="0.3">
      <c r="A61" s="4" t="s">
        <v>24</v>
      </c>
      <c r="B61" s="39"/>
      <c r="C61" s="43"/>
      <c r="D61" s="44" t="s">
        <v>157</v>
      </c>
      <c r="E61" s="46">
        <v>3802076</v>
      </c>
      <c r="F61" s="46">
        <v>1025585</v>
      </c>
      <c r="G61" s="45">
        <f>E61-F61</f>
        <v>2776491</v>
      </c>
      <c r="H61" s="46">
        <f>SUM(U61:U63)</f>
        <v>1207314</v>
      </c>
      <c r="I61" s="369" t="s">
        <v>158</v>
      </c>
      <c r="J61" s="338"/>
      <c r="K61" s="339"/>
      <c r="L61" s="370"/>
      <c r="M61" s="340"/>
      <c r="N61" s="339"/>
      <c r="O61" s="370"/>
      <c r="P61" s="338"/>
      <c r="Q61" s="371"/>
      <c r="R61" s="49"/>
      <c r="S61" s="49"/>
      <c r="T61" s="53"/>
      <c r="U61" s="54"/>
      <c r="V61" s="29">
        <f>H61-E61</f>
        <v>-2594762</v>
      </c>
      <c r="W61" s="30">
        <f>V61/E61*100</f>
        <v>-68.245926698992861</v>
      </c>
    </row>
    <row r="62" spans="1:24" s="4" customFormat="1" ht="18" customHeight="1" x14ac:dyDescent="0.3">
      <c r="B62" s="39"/>
      <c r="C62" s="43"/>
      <c r="D62" s="55"/>
      <c r="E62" s="57"/>
      <c r="F62" s="57"/>
      <c r="G62" s="56"/>
      <c r="H62" s="57"/>
      <c r="I62" s="345" t="s">
        <v>101</v>
      </c>
      <c r="J62" s="372">
        <v>300578.5</v>
      </c>
      <c r="K62" s="373" t="s">
        <v>6</v>
      </c>
      <c r="L62" s="374" t="s">
        <v>26</v>
      </c>
      <c r="M62" s="375">
        <v>4</v>
      </c>
      <c r="N62" s="373" t="s">
        <v>16</v>
      </c>
      <c r="O62" s="347"/>
      <c r="P62" s="342"/>
      <c r="Q62" s="362"/>
      <c r="R62" s="60"/>
      <c r="S62" s="60"/>
      <c r="T62" s="64"/>
      <c r="U62" s="65">
        <f>J62*M62</f>
        <v>1202314</v>
      </c>
      <c r="V62" s="110"/>
      <c r="W62" s="111"/>
    </row>
    <row r="63" spans="1:24" s="4" customFormat="1" ht="18" customHeight="1" x14ac:dyDescent="0.3">
      <c r="B63" s="39"/>
      <c r="C63" s="43"/>
      <c r="D63" s="55"/>
      <c r="E63" s="57"/>
      <c r="F63" s="57"/>
      <c r="G63" s="57"/>
      <c r="H63" s="57"/>
      <c r="I63" s="376" t="s">
        <v>300</v>
      </c>
      <c r="J63" s="377">
        <v>1666</v>
      </c>
      <c r="K63" s="378" t="s">
        <v>269</v>
      </c>
      <c r="L63" s="378" t="s">
        <v>270</v>
      </c>
      <c r="M63" s="379">
        <v>3</v>
      </c>
      <c r="N63" s="378" t="s">
        <v>299</v>
      </c>
      <c r="O63" s="380"/>
      <c r="P63" s="377"/>
      <c r="Q63" s="381"/>
      <c r="R63" s="348"/>
      <c r="S63" s="348"/>
      <c r="T63" s="348"/>
      <c r="U63" s="349">
        <f>J63*M63+2</f>
        <v>5000</v>
      </c>
      <c r="V63" s="119"/>
      <c r="W63" s="67"/>
    </row>
    <row r="64" spans="1:24" s="4" customFormat="1" ht="18" customHeight="1" x14ac:dyDescent="0.3">
      <c r="B64" s="39"/>
      <c r="C64" s="43"/>
      <c r="D64" s="44" t="s">
        <v>96</v>
      </c>
      <c r="E64" s="45">
        <v>0</v>
      </c>
      <c r="F64" s="45"/>
      <c r="G64" s="45">
        <f>E64-F64</f>
        <v>0</v>
      </c>
      <c r="H64" s="46">
        <f>SUM(U64:U72)</f>
        <v>2561075.2000000002</v>
      </c>
      <c r="I64" s="382" t="s">
        <v>155</v>
      </c>
      <c r="J64" s="342"/>
      <c r="K64" s="343"/>
      <c r="L64" s="347"/>
      <c r="M64" s="344"/>
      <c r="N64" s="343"/>
      <c r="O64" s="347"/>
      <c r="P64" s="342"/>
      <c r="Q64" s="362"/>
      <c r="R64" s="60"/>
      <c r="S64" s="60"/>
      <c r="T64" s="60"/>
      <c r="U64" s="65"/>
      <c r="V64" s="29">
        <f>H64-E64</f>
        <v>2561075.2000000002</v>
      </c>
      <c r="W64" s="30" t="e">
        <f>V64/E64*100</f>
        <v>#DIV/0!</v>
      </c>
    </row>
    <row r="65" spans="1:24" s="4" customFormat="1" ht="18" customHeight="1" x14ac:dyDescent="0.3">
      <c r="B65" s="39"/>
      <c r="C65" s="43"/>
      <c r="D65" s="55"/>
      <c r="E65" s="56"/>
      <c r="F65" s="56"/>
      <c r="G65" s="56"/>
      <c r="H65" s="57"/>
      <c r="I65" s="383" t="s">
        <v>401</v>
      </c>
      <c r="J65" s="384">
        <v>227475</v>
      </c>
      <c r="K65" s="373" t="s">
        <v>6</v>
      </c>
      <c r="L65" s="374" t="s">
        <v>26</v>
      </c>
      <c r="M65" s="375">
        <v>4</v>
      </c>
      <c r="N65" s="373" t="s">
        <v>16</v>
      </c>
      <c r="O65" s="374"/>
      <c r="P65" s="372"/>
      <c r="Q65" s="385"/>
      <c r="R65" s="303"/>
      <c r="S65" s="303"/>
      <c r="T65" s="303"/>
      <c r="U65" s="304">
        <f>J65*M65</f>
        <v>909900</v>
      </c>
      <c r="V65" s="110"/>
      <c r="W65" s="111"/>
    </row>
    <row r="66" spans="1:24" s="4" customFormat="1" ht="18" customHeight="1" x14ac:dyDescent="0.3">
      <c r="B66" s="39"/>
      <c r="C66" s="43"/>
      <c r="D66" s="55"/>
      <c r="E66" s="56"/>
      <c r="F66" s="56"/>
      <c r="G66" s="56"/>
      <c r="H66" s="57"/>
      <c r="I66" s="383" t="s">
        <v>402</v>
      </c>
      <c r="J66" s="372">
        <v>2503.1999999999998</v>
      </c>
      <c r="K66" s="373" t="s">
        <v>6</v>
      </c>
      <c r="L66" s="374" t="s">
        <v>26</v>
      </c>
      <c r="M66" s="375">
        <v>12</v>
      </c>
      <c r="N66" s="373" t="s">
        <v>16</v>
      </c>
      <c r="O66" s="374" t="s">
        <v>26</v>
      </c>
      <c r="P66" s="372">
        <v>3</v>
      </c>
      <c r="Q66" s="373" t="s">
        <v>25</v>
      </c>
      <c r="R66" s="303"/>
      <c r="S66" s="303"/>
      <c r="T66" s="303"/>
      <c r="U66" s="304">
        <f>J66*M66*P66</f>
        <v>90115.199999999997</v>
      </c>
      <c r="V66" s="110"/>
      <c r="W66" s="111"/>
    </row>
    <row r="67" spans="1:24" s="4" customFormat="1" ht="18" customHeight="1" x14ac:dyDescent="0.3">
      <c r="B67" s="39"/>
      <c r="C67" s="43"/>
      <c r="D67" s="55"/>
      <c r="E67" s="56"/>
      <c r="F67" s="56"/>
      <c r="G67" s="56"/>
      <c r="H67" s="57"/>
      <c r="I67" s="383" t="s">
        <v>403</v>
      </c>
      <c r="J67" s="372">
        <v>349140</v>
      </c>
      <c r="K67" s="373" t="s">
        <v>6</v>
      </c>
      <c r="L67" s="374" t="s">
        <v>26</v>
      </c>
      <c r="M67" s="375">
        <v>4</v>
      </c>
      <c r="N67" s="373" t="s">
        <v>16</v>
      </c>
      <c r="O67" s="374"/>
      <c r="P67" s="372"/>
      <c r="Q67" s="385"/>
      <c r="R67" s="303"/>
      <c r="S67" s="303"/>
      <c r="T67" s="303"/>
      <c r="U67" s="304">
        <f>J67*M67</f>
        <v>1396560</v>
      </c>
      <c r="V67" s="110"/>
      <c r="W67" s="111"/>
    </row>
    <row r="68" spans="1:24" s="4" customFormat="1" ht="18" customHeight="1" x14ac:dyDescent="0.3">
      <c r="B68" s="39"/>
      <c r="C68" s="43"/>
      <c r="D68" s="55"/>
      <c r="E68" s="56"/>
      <c r="F68" s="56"/>
      <c r="G68" s="56"/>
      <c r="H68" s="57"/>
      <c r="I68" s="382" t="s">
        <v>156</v>
      </c>
      <c r="J68" s="342"/>
      <c r="K68" s="343"/>
      <c r="L68" s="347"/>
      <c r="M68" s="344"/>
      <c r="N68" s="343"/>
      <c r="O68" s="347"/>
      <c r="P68" s="342"/>
      <c r="Q68" s="362"/>
      <c r="R68" s="60"/>
      <c r="S68" s="60"/>
      <c r="T68" s="64"/>
      <c r="U68" s="65"/>
      <c r="V68" s="110"/>
      <c r="W68" s="111"/>
    </row>
    <row r="69" spans="1:24" s="4" customFormat="1" ht="18" customHeight="1" x14ac:dyDescent="0.3">
      <c r="B69" s="39"/>
      <c r="C69" s="43"/>
      <c r="D69" s="55"/>
      <c r="E69" s="56"/>
      <c r="F69" s="56"/>
      <c r="G69" s="56"/>
      <c r="H69" s="57"/>
      <c r="I69" s="351" t="s">
        <v>298</v>
      </c>
      <c r="J69" s="352">
        <v>2500</v>
      </c>
      <c r="K69" s="353" t="s">
        <v>269</v>
      </c>
      <c r="L69" s="354" t="s">
        <v>270</v>
      </c>
      <c r="M69" s="355">
        <v>2</v>
      </c>
      <c r="N69" s="353" t="s">
        <v>299</v>
      </c>
      <c r="O69" s="354"/>
      <c r="P69" s="352"/>
      <c r="Q69" s="386"/>
      <c r="R69" s="305"/>
      <c r="S69" s="305"/>
      <c r="T69" s="305"/>
      <c r="U69" s="304">
        <f>J69*M69</f>
        <v>5000</v>
      </c>
      <c r="V69" s="110"/>
      <c r="W69" s="111"/>
    </row>
    <row r="70" spans="1:24" s="4" customFormat="1" ht="18" customHeight="1" x14ac:dyDescent="0.3">
      <c r="B70" s="39"/>
      <c r="C70" s="43"/>
      <c r="D70" s="55"/>
      <c r="E70" s="56"/>
      <c r="F70" s="56"/>
      <c r="G70" s="56"/>
      <c r="H70" s="57"/>
      <c r="I70" s="351" t="s">
        <v>404</v>
      </c>
      <c r="J70" s="352">
        <v>6000</v>
      </c>
      <c r="K70" s="353" t="s">
        <v>269</v>
      </c>
      <c r="L70" s="354" t="s">
        <v>270</v>
      </c>
      <c r="M70" s="355">
        <v>2</v>
      </c>
      <c r="N70" s="353" t="s">
        <v>299</v>
      </c>
      <c r="O70" s="354"/>
      <c r="P70" s="352"/>
      <c r="Q70" s="386"/>
      <c r="R70" s="305"/>
      <c r="S70" s="305"/>
      <c r="T70" s="305"/>
      <c r="U70" s="304">
        <f>J70*M70</f>
        <v>12000</v>
      </c>
      <c r="V70" s="110"/>
      <c r="W70" s="111"/>
    </row>
    <row r="71" spans="1:24" s="4" customFormat="1" ht="18" customHeight="1" x14ac:dyDescent="0.3">
      <c r="B71" s="39"/>
      <c r="C71" s="43"/>
      <c r="D71" s="55"/>
      <c r="E71" s="56"/>
      <c r="F71" s="56"/>
      <c r="G71" s="56"/>
      <c r="H71" s="57"/>
      <c r="I71" s="351" t="s">
        <v>301</v>
      </c>
      <c r="J71" s="352">
        <v>4.5</v>
      </c>
      <c r="K71" s="353" t="s">
        <v>269</v>
      </c>
      <c r="L71" s="354" t="s">
        <v>270</v>
      </c>
      <c r="M71" s="355">
        <v>300</v>
      </c>
      <c r="N71" s="353" t="s">
        <v>302</v>
      </c>
      <c r="O71" s="354" t="s">
        <v>270</v>
      </c>
      <c r="P71" s="352">
        <v>50</v>
      </c>
      <c r="Q71" s="386" t="s">
        <v>303</v>
      </c>
      <c r="R71" s="305"/>
      <c r="S71" s="305"/>
      <c r="T71" s="306"/>
      <c r="U71" s="304">
        <f>J71*M71*P71</f>
        <v>67500</v>
      </c>
      <c r="V71" s="110"/>
      <c r="W71" s="111"/>
    </row>
    <row r="72" spans="1:24" s="4" customFormat="1" ht="18" customHeight="1" x14ac:dyDescent="0.3">
      <c r="B72" s="39"/>
      <c r="C72" s="43"/>
      <c r="D72" s="55"/>
      <c r="E72" s="56"/>
      <c r="F72" s="56"/>
      <c r="G72" s="56"/>
      <c r="H72" s="57"/>
      <c r="I72" s="351" t="s">
        <v>304</v>
      </c>
      <c r="J72" s="352">
        <v>20000</v>
      </c>
      <c r="K72" s="353" t="s">
        <v>269</v>
      </c>
      <c r="L72" s="354" t="s">
        <v>270</v>
      </c>
      <c r="M72" s="355">
        <v>4</v>
      </c>
      <c r="N72" s="353" t="s">
        <v>271</v>
      </c>
      <c r="O72" s="354"/>
      <c r="P72" s="352"/>
      <c r="Q72" s="386"/>
      <c r="R72" s="305"/>
      <c r="S72" s="305"/>
      <c r="T72" s="306"/>
      <c r="U72" s="304">
        <f>J72*M72</f>
        <v>80000</v>
      </c>
      <c r="V72" s="110"/>
      <c r="W72" s="111"/>
    </row>
    <row r="73" spans="1:24" s="4" customFormat="1" ht="18" customHeight="1" x14ac:dyDescent="0.3">
      <c r="B73" s="31" t="s">
        <v>97</v>
      </c>
      <c r="C73" s="32"/>
      <c r="D73" s="95"/>
      <c r="E73" s="34">
        <f>E74</f>
        <v>200000</v>
      </c>
      <c r="F73" s="34">
        <f>F74</f>
        <v>235504</v>
      </c>
      <c r="G73" s="34">
        <f>G74</f>
        <v>-35504</v>
      </c>
      <c r="H73" s="34">
        <f>H74</f>
        <v>200000</v>
      </c>
      <c r="I73" s="387"/>
      <c r="J73" s="388"/>
      <c r="K73" s="389"/>
      <c r="L73" s="390"/>
      <c r="M73" s="389"/>
      <c r="N73" s="389"/>
      <c r="O73" s="390"/>
      <c r="P73" s="388"/>
      <c r="Q73" s="391"/>
      <c r="R73" s="35"/>
      <c r="S73" s="35"/>
      <c r="T73" s="35"/>
      <c r="U73" s="38"/>
      <c r="V73" s="29">
        <f>H73-E73</f>
        <v>0</v>
      </c>
      <c r="W73" s="30">
        <f>V73/E73*100</f>
        <v>0</v>
      </c>
    </row>
    <row r="74" spans="1:24" s="4" customFormat="1" ht="18" customHeight="1" x14ac:dyDescent="0.3">
      <c r="B74" s="96"/>
      <c r="C74" s="40" t="s">
        <v>97</v>
      </c>
      <c r="D74" s="95"/>
      <c r="E74" s="33">
        <f>SUM(E75:E78)</f>
        <v>200000</v>
      </c>
      <c r="F74" s="33">
        <f>SUM(F75:F78)</f>
        <v>235504</v>
      </c>
      <c r="G74" s="33">
        <f>SUM(G75:G78)</f>
        <v>-35504</v>
      </c>
      <c r="H74" s="33">
        <f>SUM(H75:H78)</f>
        <v>200000</v>
      </c>
      <c r="I74" s="392"/>
      <c r="J74" s="388"/>
      <c r="K74" s="389"/>
      <c r="L74" s="390"/>
      <c r="M74" s="389"/>
      <c r="N74" s="389"/>
      <c r="O74" s="390"/>
      <c r="P74" s="388"/>
      <c r="Q74" s="391"/>
      <c r="R74" s="35"/>
      <c r="S74" s="35"/>
      <c r="T74" s="35"/>
      <c r="U74" s="38"/>
      <c r="V74" s="29">
        <f>H74-E74</f>
        <v>0</v>
      </c>
      <c r="W74" s="30">
        <f>V74/E74*100</f>
        <v>0</v>
      </c>
    </row>
    <row r="75" spans="1:24" s="121" customFormat="1" ht="18" customHeight="1" x14ac:dyDescent="0.3">
      <c r="A75" s="121" t="s">
        <v>17</v>
      </c>
      <c r="B75" s="39"/>
      <c r="C75" s="122"/>
      <c r="D75" s="44" t="s">
        <v>84</v>
      </c>
      <c r="E75" s="45">
        <v>130000</v>
      </c>
      <c r="F75" s="45">
        <v>165081</v>
      </c>
      <c r="G75" s="45">
        <f>E75-F75</f>
        <v>-35081</v>
      </c>
      <c r="H75" s="46">
        <f>SUM(U75:U77)</f>
        <v>130000</v>
      </c>
      <c r="I75" s="393" t="s">
        <v>165</v>
      </c>
      <c r="J75" s="346">
        <v>1500</v>
      </c>
      <c r="K75" s="343" t="s">
        <v>6</v>
      </c>
      <c r="L75" s="347" t="s">
        <v>26</v>
      </c>
      <c r="M75" s="344">
        <v>12</v>
      </c>
      <c r="N75" s="343" t="s">
        <v>65</v>
      </c>
      <c r="O75" s="347"/>
      <c r="P75" s="342"/>
      <c r="Q75" s="343"/>
      <c r="R75" s="49"/>
      <c r="S75" s="49"/>
      <c r="T75" s="49"/>
      <c r="U75" s="65">
        <f t="shared" ref="U75:U80" si="6">J75*M75</f>
        <v>18000</v>
      </c>
      <c r="V75" s="29">
        <f>H75-E75</f>
        <v>0</v>
      </c>
      <c r="W75" s="30">
        <f>V75/E75*100</f>
        <v>0</v>
      </c>
    </row>
    <row r="76" spans="1:24" s="121" customFormat="1" ht="18" customHeight="1" x14ac:dyDescent="0.3">
      <c r="B76" s="39"/>
      <c r="C76" s="43"/>
      <c r="D76" s="55"/>
      <c r="E76" s="56"/>
      <c r="F76" s="56"/>
      <c r="G76" s="56"/>
      <c r="H76" s="57"/>
      <c r="I76" s="394" t="s">
        <v>92</v>
      </c>
      <c r="J76" s="346">
        <v>1800</v>
      </c>
      <c r="K76" s="343" t="s">
        <v>6</v>
      </c>
      <c r="L76" s="347" t="s">
        <v>26</v>
      </c>
      <c r="M76" s="344">
        <v>12</v>
      </c>
      <c r="N76" s="343" t="s">
        <v>65</v>
      </c>
      <c r="O76" s="347"/>
      <c r="P76" s="342"/>
      <c r="Q76" s="343"/>
      <c r="R76" s="49"/>
      <c r="S76" s="49"/>
      <c r="T76" s="49"/>
      <c r="U76" s="65">
        <f t="shared" si="6"/>
        <v>21600</v>
      </c>
      <c r="V76" s="124"/>
      <c r="W76" s="111"/>
    </row>
    <row r="77" spans="1:24" s="121" customFormat="1" ht="18" customHeight="1" x14ac:dyDescent="0.3">
      <c r="B77" s="39"/>
      <c r="C77" s="43"/>
      <c r="D77" s="55"/>
      <c r="E77" s="56"/>
      <c r="F77" s="56"/>
      <c r="G77" s="56"/>
      <c r="H77" s="57"/>
      <c r="I77" s="394" t="s">
        <v>85</v>
      </c>
      <c r="J77" s="346">
        <v>9040</v>
      </c>
      <c r="K77" s="343" t="s">
        <v>6</v>
      </c>
      <c r="L77" s="347" t="s">
        <v>26</v>
      </c>
      <c r="M77" s="344">
        <v>10</v>
      </c>
      <c r="N77" s="343" t="s">
        <v>16</v>
      </c>
      <c r="O77" s="347"/>
      <c r="P77" s="342"/>
      <c r="Q77" s="343"/>
      <c r="R77" s="60"/>
      <c r="S77" s="60"/>
      <c r="T77" s="60"/>
      <c r="U77" s="65">
        <f t="shared" si="6"/>
        <v>90400</v>
      </c>
      <c r="V77" s="124"/>
      <c r="W77" s="111"/>
      <c r="X77" s="329"/>
    </row>
    <row r="78" spans="1:24" s="121" customFormat="1" ht="18" customHeight="1" x14ac:dyDescent="0.3">
      <c r="A78" s="121" t="s">
        <v>20</v>
      </c>
      <c r="B78" s="39"/>
      <c r="C78" s="43"/>
      <c r="D78" s="44" t="s">
        <v>93</v>
      </c>
      <c r="E78" s="45">
        <v>70000</v>
      </c>
      <c r="F78" s="45">
        <v>70423</v>
      </c>
      <c r="G78" s="45">
        <f>E78-F78</f>
        <v>-423</v>
      </c>
      <c r="H78" s="45">
        <f>SUM(U78:U80)</f>
        <v>70000</v>
      </c>
      <c r="I78" s="393" t="s">
        <v>94</v>
      </c>
      <c r="J78" s="395">
        <v>3500</v>
      </c>
      <c r="K78" s="339" t="s">
        <v>6</v>
      </c>
      <c r="L78" s="370" t="s">
        <v>26</v>
      </c>
      <c r="M78" s="340">
        <v>12</v>
      </c>
      <c r="N78" s="339" t="s">
        <v>65</v>
      </c>
      <c r="O78" s="370"/>
      <c r="P78" s="338"/>
      <c r="Q78" s="371"/>
      <c r="R78" s="49"/>
      <c r="S78" s="49"/>
      <c r="T78" s="125"/>
      <c r="U78" s="126">
        <f t="shared" si="6"/>
        <v>42000</v>
      </c>
      <c r="V78" s="29">
        <f>H78-E78</f>
        <v>0</v>
      </c>
      <c r="W78" s="30">
        <f>V78/E78*100</f>
        <v>0</v>
      </c>
    </row>
    <row r="79" spans="1:24" s="121" customFormat="1" ht="18" customHeight="1" x14ac:dyDescent="0.3">
      <c r="B79" s="39"/>
      <c r="C79" s="43"/>
      <c r="D79" s="55"/>
      <c r="E79" s="56"/>
      <c r="F79" s="56"/>
      <c r="G79" s="56"/>
      <c r="H79" s="56"/>
      <c r="I79" s="394" t="s">
        <v>162</v>
      </c>
      <c r="J79" s="346">
        <v>1500</v>
      </c>
      <c r="K79" s="343" t="s">
        <v>6</v>
      </c>
      <c r="L79" s="347" t="s">
        <v>26</v>
      </c>
      <c r="M79" s="344">
        <v>12</v>
      </c>
      <c r="N79" s="343" t="s">
        <v>16</v>
      </c>
      <c r="O79" s="347"/>
      <c r="P79" s="342"/>
      <c r="Q79" s="362"/>
      <c r="R79" s="127"/>
      <c r="S79" s="127"/>
      <c r="T79" s="128"/>
      <c r="U79" s="129">
        <f t="shared" si="6"/>
        <v>18000</v>
      </c>
      <c r="V79" s="110"/>
      <c r="W79" s="111"/>
    </row>
    <row r="80" spans="1:24" s="121" customFormat="1" ht="18" customHeight="1" x14ac:dyDescent="0.3">
      <c r="B80" s="39"/>
      <c r="C80" s="43"/>
      <c r="D80" s="55"/>
      <c r="E80" s="56"/>
      <c r="F80" s="56"/>
      <c r="G80" s="56"/>
      <c r="H80" s="56"/>
      <c r="I80" s="396" t="s">
        <v>95</v>
      </c>
      <c r="J80" s="397">
        <v>10000</v>
      </c>
      <c r="K80" s="398" t="s">
        <v>6</v>
      </c>
      <c r="L80" s="399" t="s">
        <v>26</v>
      </c>
      <c r="M80" s="400">
        <v>1</v>
      </c>
      <c r="N80" s="398" t="s">
        <v>16</v>
      </c>
      <c r="O80" s="399"/>
      <c r="P80" s="401"/>
      <c r="Q80" s="402"/>
      <c r="R80" s="127"/>
      <c r="S80" s="127"/>
      <c r="T80" s="128"/>
      <c r="U80" s="129">
        <f t="shared" si="6"/>
        <v>10000</v>
      </c>
      <c r="V80" s="110"/>
      <c r="W80" s="111"/>
    </row>
    <row r="81" spans="1:24" s="4" customFormat="1" ht="18" customHeight="1" x14ac:dyDescent="0.3">
      <c r="B81" s="31" t="s">
        <v>18</v>
      </c>
      <c r="C81" s="32"/>
      <c r="D81" s="95"/>
      <c r="E81" s="33">
        <f>E82</f>
        <v>124250</v>
      </c>
      <c r="F81" s="33">
        <f>F82</f>
        <v>109900</v>
      </c>
      <c r="G81" s="33">
        <f>G82</f>
        <v>14350</v>
      </c>
      <c r="H81" s="33">
        <f>H82</f>
        <v>124040</v>
      </c>
      <c r="I81" s="120"/>
      <c r="J81" s="36"/>
      <c r="K81" s="35"/>
      <c r="L81" s="37"/>
      <c r="M81" s="35"/>
      <c r="N81" s="35"/>
      <c r="O81" s="37"/>
      <c r="P81" s="36"/>
      <c r="Q81" s="42"/>
      <c r="R81" s="35"/>
      <c r="S81" s="35"/>
      <c r="T81" s="35"/>
      <c r="U81" s="38"/>
      <c r="V81" s="29">
        <f>H81-E81</f>
        <v>-210</v>
      </c>
      <c r="W81" s="30">
        <f>V81/E81*100</f>
        <v>-0.16901408450704225</v>
      </c>
    </row>
    <row r="82" spans="1:24" s="4" customFormat="1" ht="18" customHeight="1" x14ac:dyDescent="0.3">
      <c r="B82" s="96"/>
      <c r="C82" s="40" t="s">
        <v>18</v>
      </c>
      <c r="D82" s="95"/>
      <c r="E82" s="33">
        <f>SUM(E83:E84)</f>
        <v>124250</v>
      </c>
      <c r="F82" s="33">
        <f>SUM(F83:F84)</f>
        <v>109900</v>
      </c>
      <c r="G82" s="33">
        <f>SUM(G83:G84)</f>
        <v>14350</v>
      </c>
      <c r="H82" s="33">
        <f>SUM(H83:H84)</f>
        <v>124040</v>
      </c>
      <c r="I82" s="120"/>
      <c r="J82" s="36"/>
      <c r="K82" s="35"/>
      <c r="L82" s="37"/>
      <c r="M82" s="35"/>
      <c r="N82" s="35"/>
      <c r="O82" s="37"/>
      <c r="P82" s="36"/>
      <c r="Q82" s="42"/>
      <c r="R82" s="35"/>
      <c r="S82" s="35"/>
      <c r="T82" s="35"/>
      <c r="U82" s="38"/>
      <c r="V82" s="29">
        <f>H82-E82</f>
        <v>-210</v>
      </c>
      <c r="W82" s="30">
        <f>V82/E82*100</f>
        <v>-0.16901408450704225</v>
      </c>
    </row>
    <row r="83" spans="1:24" s="4" customFormat="1" ht="18" customHeight="1" x14ac:dyDescent="0.3">
      <c r="A83" s="4" t="s">
        <v>19</v>
      </c>
      <c r="B83" s="39"/>
      <c r="C83" s="43"/>
      <c r="D83" s="44" t="s">
        <v>87</v>
      </c>
      <c r="E83" s="45">
        <v>17300</v>
      </c>
      <c r="F83" s="45">
        <v>22000</v>
      </c>
      <c r="G83" s="45">
        <f>E83-F83</f>
        <v>-4700</v>
      </c>
      <c r="H83" s="45">
        <f>SUM(U83:U83)</f>
        <v>16700</v>
      </c>
      <c r="I83" s="337" t="s">
        <v>163</v>
      </c>
      <c r="J83" s="342">
        <v>4175</v>
      </c>
      <c r="K83" s="343" t="s">
        <v>6</v>
      </c>
      <c r="L83" s="347" t="s">
        <v>26</v>
      </c>
      <c r="M83" s="344">
        <v>4</v>
      </c>
      <c r="N83" s="343" t="s">
        <v>16</v>
      </c>
      <c r="O83" s="370"/>
      <c r="P83" s="338"/>
      <c r="Q83" s="371"/>
      <c r="R83" s="49"/>
      <c r="S83" s="49"/>
      <c r="T83" s="49"/>
      <c r="U83" s="130">
        <f>J83*M83</f>
        <v>16700</v>
      </c>
      <c r="V83" s="29">
        <f>H83-E83</f>
        <v>-600</v>
      </c>
      <c r="W83" s="30">
        <f>V83/E83*100</f>
        <v>-3.4682080924855487</v>
      </c>
      <c r="X83" s="131"/>
    </row>
    <row r="84" spans="1:24" s="4" customFormat="1" ht="18" customHeight="1" x14ac:dyDescent="0.3">
      <c r="A84" s="4" t="s">
        <v>21</v>
      </c>
      <c r="B84" s="39"/>
      <c r="C84" s="43"/>
      <c r="D84" s="44" t="s">
        <v>164</v>
      </c>
      <c r="E84" s="45">
        <v>106950</v>
      </c>
      <c r="F84" s="45">
        <v>87900</v>
      </c>
      <c r="G84" s="45">
        <f>E84-F84</f>
        <v>19050</v>
      </c>
      <c r="H84" s="45">
        <f>SUM(U84:U86)</f>
        <v>107340</v>
      </c>
      <c r="I84" s="337" t="s">
        <v>160</v>
      </c>
      <c r="J84" s="403">
        <v>2400</v>
      </c>
      <c r="K84" s="404" t="s">
        <v>6</v>
      </c>
      <c r="L84" s="405" t="s">
        <v>26</v>
      </c>
      <c r="M84" s="406">
        <v>1</v>
      </c>
      <c r="N84" s="404" t="s">
        <v>16</v>
      </c>
      <c r="O84" s="405"/>
      <c r="P84" s="407"/>
      <c r="Q84" s="404"/>
      <c r="R84" s="49"/>
      <c r="S84" s="49"/>
      <c r="T84" s="49"/>
      <c r="U84" s="132">
        <f>J84*M84</f>
        <v>2400</v>
      </c>
      <c r="V84" s="29">
        <f>H84-E84</f>
        <v>390</v>
      </c>
      <c r="W84" s="30">
        <f>V84/E84*100</f>
        <v>0.36465638148667601</v>
      </c>
    </row>
    <row r="85" spans="1:24" s="4" customFormat="1" ht="18" customHeight="1" x14ac:dyDescent="0.3">
      <c r="B85" s="39"/>
      <c r="C85" s="43"/>
      <c r="D85" s="55"/>
      <c r="E85" s="56"/>
      <c r="F85" s="56"/>
      <c r="G85" s="56"/>
      <c r="H85" s="56"/>
      <c r="I85" s="341" t="s">
        <v>159</v>
      </c>
      <c r="J85" s="408">
        <v>8100</v>
      </c>
      <c r="K85" s="409" t="s">
        <v>6</v>
      </c>
      <c r="L85" s="410" t="s">
        <v>26</v>
      </c>
      <c r="M85" s="411">
        <v>4</v>
      </c>
      <c r="N85" s="409" t="s">
        <v>16</v>
      </c>
      <c r="O85" s="410"/>
      <c r="P85" s="412"/>
      <c r="Q85" s="409"/>
      <c r="R85" s="60"/>
      <c r="S85" s="60"/>
      <c r="T85" s="60"/>
      <c r="U85" s="130">
        <f>J85*M85</f>
        <v>32400</v>
      </c>
      <c r="V85" s="110"/>
      <c r="W85" s="111"/>
    </row>
    <row r="86" spans="1:24" s="4" customFormat="1" ht="18" customHeight="1" x14ac:dyDescent="0.3">
      <c r="B86" s="39"/>
      <c r="C86" s="43"/>
      <c r="D86" s="55"/>
      <c r="E86" s="56"/>
      <c r="F86" s="56"/>
      <c r="G86" s="56"/>
      <c r="H86" s="56"/>
      <c r="I86" s="341" t="s">
        <v>161</v>
      </c>
      <c r="J86" s="384">
        <v>18135</v>
      </c>
      <c r="K86" s="373" t="s">
        <v>6</v>
      </c>
      <c r="L86" s="374" t="s">
        <v>26</v>
      </c>
      <c r="M86" s="375">
        <v>4</v>
      </c>
      <c r="N86" s="373" t="s">
        <v>16</v>
      </c>
      <c r="O86" s="374"/>
      <c r="P86" s="372"/>
      <c r="Q86" s="373"/>
      <c r="R86" s="127"/>
      <c r="S86" s="127"/>
      <c r="T86" s="127"/>
      <c r="U86" s="133">
        <f>J86*M86</f>
        <v>72540</v>
      </c>
      <c r="V86" s="134"/>
      <c r="W86" s="135"/>
      <c r="X86" s="156"/>
    </row>
    <row r="87" spans="1:24" s="4" customFormat="1" ht="18" customHeight="1" x14ac:dyDescent="0.3">
      <c r="B87" s="31" t="s">
        <v>9</v>
      </c>
      <c r="C87" s="32"/>
      <c r="D87" s="95"/>
      <c r="E87" s="33">
        <f>E88</f>
        <v>46300</v>
      </c>
      <c r="F87" s="33">
        <f>F88</f>
        <v>119625</v>
      </c>
      <c r="G87" s="33">
        <f>G88</f>
        <v>-73325</v>
      </c>
      <c r="H87" s="33">
        <f>H88</f>
        <v>46300</v>
      </c>
      <c r="I87" s="387"/>
      <c r="J87" s="388"/>
      <c r="K87" s="389"/>
      <c r="L87" s="390"/>
      <c r="M87" s="389"/>
      <c r="N87" s="389"/>
      <c r="O87" s="390"/>
      <c r="P87" s="388"/>
      <c r="Q87" s="391"/>
      <c r="R87" s="35"/>
      <c r="S87" s="35"/>
      <c r="T87" s="35"/>
      <c r="U87" s="38"/>
      <c r="V87" s="29">
        <f>H87-E87</f>
        <v>0</v>
      </c>
      <c r="W87" s="30">
        <f>V87/E87*100</f>
        <v>0</v>
      </c>
    </row>
    <row r="88" spans="1:24" s="4" customFormat="1" ht="18" customHeight="1" x14ac:dyDescent="0.3">
      <c r="B88" s="96"/>
      <c r="C88" s="40" t="s">
        <v>9</v>
      </c>
      <c r="D88" s="97"/>
      <c r="E88" s="33">
        <f>SUM(E89:E93)</f>
        <v>46300</v>
      </c>
      <c r="F88" s="33">
        <f>SUM(F89:F93)</f>
        <v>119625</v>
      </c>
      <c r="G88" s="33">
        <f>SUM(G89:G93)</f>
        <v>-73325</v>
      </c>
      <c r="H88" s="33">
        <f>SUM(H89:H93)</f>
        <v>46300</v>
      </c>
      <c r="I88" s="413"/>
      <c r="J88" s="388"/>
      <c r="K88" s="414"/>
      <c r="L88" s="390"/>
      <c r="M88" s="389"/>
      <c r="N88" s="414"/>
      <c r="O88" s="390"/>
      <c r="P88" s="388"/>
      <c r="Q88" s="415"/>
      <c r="R88" s="136"/>
      <c r="S88" s="136"/>
      <c r="T88" s="136"/>
      <c r="U88" s="38"/>
      <c r="V88" s="29">
        <f>H88-E88</f>
        <v>0</v>
      </c>
      <c r="W88" s="30">
        <f>V88/E88*100</f>
        <v>0</v>
      </c>
    </row>
    <row r="89" spans="1:24" s="4" customFormat="1" ht="18" customHeight="1" x14ac:dyDescent="0.3">
      <c r="A89" s="4" t="s">
        <v>10</v>
      </c>
      <c r="B89" s="39"/>
      <c r="C89" s="122"/>
      <c r="D89" s="44" t="s">
        <v>82</v>
      </c>
      <c r="E89" s="45">
        <v>22300</v>
      </c>
      <c r="F89" s="45">
        <v>71488</v>
      </c>
      <c r="G89" s="45">
        <f>E89-F89</f>
        <v>-49188</v>
      </c>
      <c r="H89" s="45">
        <f>SUM(U89:U91)</f>
        <v>22300</v>
      </c>
      <c r="I89" s="416" t="s">
        <v>76</v>
      </c>
      <c r="J89" s="417">
        <v>15700</v>
      </c>
      <c r="K89" s="418" t="s">
        <v>6</v>
      </c>
      <c r="L89" s="419" t="s">
        <v>26</v>
      </c>
      <c r="M89" s="420">
        <v>1</v>
      </c>
      <c r="N89" s="418" t="s">
        <v>16</v>
      </c>
      <c r="O89" s="419"/>
      <c r="P89" s="417"/>
      <c r="Q89" s="421"/>
      <c r="R89" s="138"/>
      <c r="S89" s="138"/>
      <c r="T89" s="138"/>
      <c r="U89" s="139">
        <f>J89*M89</f>
        <v>15700</v>
      </c>
      <c r="V89" s="29">
        <f>H89-E89</f>
        <v>0</v>
      </c>
      <c r="W89" s="30">
        <f>V89/E89*100</f>
        <v>0</v>
      </c>
    </row>
    <row r="90" spans="1:24" s="4" customFormat="1" ht="18" customHeight="1" x14ac:dyDescent="0.3">
      <c r="B90" s="39"/>
      <c r="C90" s="43"/>
      <c r="D90" s="55"/>
      <c r="E90" s="56"/>
      <c r="F90" s="56"/>
      <c r="G90" s="56"/>
      <c r="H90" s="56"/>
      <c r="I90" s="416" t="s">
        <v>100</v>
      </c>
      <c r="J90" s="417">
        <v>6400</v>
      </c>
      <c r="K90" s="418" t="s">
        <v>6</v>
      </c>
      <c r="L90" s="419" t="s">
        <v>26</v>
      </c>
      <c r="M90" s="420">
        <v>1</v>
      </c>
      <c r="N90" s="418" t="s">
        <v>16</v>
      </c>
      <c r="O90" s="419"/>
      <c r="P90" s="417"/>
      <c r="Q90" s="421"/>
      <c r="R90" s="138"/>
      <c r="S90" s="138"/>
      <c r="T90" s="138"/>
      <c r="U90" s="139">
        <f>J90*M90</f>
        <v>6400</v>
      </c>
      <c r="V90" s="124"/>
      <c r="W90" s="111"/>
      <c r="X90" s="156"/>
    </row>
    <row r="91" spans="1:24" s="4" customFormat="1" ht="18" customHeight="1" x14ac:dyDescent="0.3">
      <c r="B91" s="39"/>
      <c r="C91" s="43"/>
      <c r="D91" s="55"/>
      <c r="E91" s="56"/>
      <c r="F91" s="56"/>
      <c r="G91" s="56"/>
      <c r="H91" s="56"/>
      <c r="I91" s="416" t="s">
        <v>86</v>
      </c>
      <c r="J91" s="417">
        <v>200</v>
      </c>
      <c r="K91" s="418" t="s">
        <v>6</v>
      </c>
      <c r="L91" s="419" t="s">
        <v>26</v>
      </c>
      <c r="M91" s="420">
        <v>1</v>
      </c>
      <c r="N91" s="418" t="s">
        <v>16</v>
      </c>
      <c r="O91" s="419"/>
      <c r="P91" s="417"/>
      <c r="Q91" s="421"/>
      <c r="R91" s="138"/>
      <c r="S91" s="138"/>
      <c r="T91" s="138"/>
      <c r="U91" s="139">
        <f>J91*M91</f>
        <v>200</v>
      </c>
      <c r="V91" s="124"/>
      <c r="W91" s="111"/>
    </row>
    <row r="92" spans="1:24" s="4" customFormat="1" ht="18" customHeight="1" x14ac:dyDescent="0.3">
      <c r="A92" s="4" t="s">
        <v>23</v>
      </c>
      <c r="B92" s="39"/>
      <c r="C92" s="43"/>
      <c r="D92" s="44" t="s">
        <v>167</v>
      </c>
      <c r="E92" s="45">
        <v>24000</v>
      </c>
      <c r="F92" s="45">
        <v>48137</v>
      </c>
      <c r="G92" s="45">
        <f>E92-F92</f>
        <v>-24137</v>
      </c>
      <c r="H92" s="45">
        <f>SUM(U92:U93)</f>
        <v>24000</v>
      </c>
      <c r="I92" s="363" t="s">
        <v>99</v>
      </c>
      <c r="J92" s="422">
        <v>20000</v>
      </c>
      <c r="K92" s="423" t="s">
        <v>6</v>
      </c>
      <c r="L92" s="424" t="s">
        <v>26</v>
      </c>
      <c r="M92" s="425">
        <v>1</v>
      </c>
      <c r="N92" s="423" t="s">
        <v>16</v>
      </c>
      <c r="O92" s="424"/>
      <c r="P92" s="426"/>
      <c r="Q92" s="423"/>
      <c r="R92" s="98"/>
      <c r="S92" s="98"/>
      <c r="T92" s="98"/>
      <c r="U92" s="140">
        <f>J92*M92</f>
        <v>20000</v>
      </c>
      <c r="V92" s="29">
        <f>H92-E92</f>
        <v>0</v>
      </c>
      <c r="W92" s="30">
        <f>V92/E92*100</f>
        <v>0</v>
      </c>
    </row>
    <row r="93" spans="1:24" s="4" customFormat="1" ht="18" customHeight="1" x14ac:dyDescent="0.3">
      <c r="B93" s="39"/>
      <c r="C93" s="43"/>
      <c r="D93" s="55"/>
      <c r="E93" s="56"/>
      <c r="F93" s="56"/>
      <c r="G93" s="56"/>
      <c r="H93" s="56"/>
      <c r="I93" s="427" t="s">
        <v>92</v>
      </c>
      <c r="J93" s="428">
        <v>4000</v>
      </c>
      <c r="K93" s="429" t="s">
        <v>6</v>
      </c>
      <c r="L93" s="430" t="s">
        <v>26</v>
      </c>
      <c r="M93" s="431">
        <v>1</v>
      </c>
      <c r="N93" s="429" t="s">
        <v>16</v>
      </c>
      <c r="O93" s="430"/>
      <c r="P93" s="432"/>
      <c r="Q93" s="429"/>
      <c r="R93" s="138"/>
      <c r="S93" s="138"/>
      <c r="T93" s="138"/>
      <c r="U93" s="139">
        <f>J93*M93</f>
        <v>4000</v>
      </c>
      <c r="V93" s="124"/>
      <c r="W93" s="111"/>
    </row>
    <row r="94" spans="1:24" s="4" customFormat="1" ht="18" customHeight="1" x14ac:dyDescent="0.3">
      <c r="B94" s="31" t="s">
        <v>11</v>
      </c>
      <c r="C94" s="32"/>
      <c r="D94" s="95"/>
      <c r="E94" s="33">
        <f>E95</f>
        <v>1190</v>
      </c>
      <c r="F94" s="33">
        <f>F95</f>
        <v>1720</v>
      </c>
      <c r="G94" s="33">
        <f>G95</f>
        <v>-530</v>
      </c>
      <c r="H94" s="33">
        <f>H95</f>
        <v>1190</v>
      </c>
      <c r="I94" s="387"/>
      <c r="J94" s="388"/>
      <c r="K94" s="389"/>
      <c r="L94" s="390"/>
      <c r="M94" s="389"/>
      <c r="N94" s="389"/>
      <c r="O94" s="390"/>
      <c r="P94" s="388"/>
      <c r="Q94" s="391"/>
      <c r="R94" s="35"/>
      <c r="S94" s="35"/>
      <c r="T94" s="35"/>
      <c r="U94" s="38"/>
      <c r="V94" s="29">
        <f>H94-E94</f>
        <v>0</v>
      </c>
      <c r="W94" s="30">
        <f>V94/E94*100</f>
        <v>0</v>
      </c>
    </row>
    <row r="95" spans="1:24" s="4" customFormat="1" ht="18" customHeight="1" x14ac:dyDescent="0.3">
      <c r="B95" s="96"/>
      <c r="C95" s="40" t="s">
        <v>11</v>
      </c>
      <c r="D95" s="97"/>
      <c r="E95" s="33">
        <f>SUM(E96:E98)</f>
        <v>1190</v>
      </c>
      <c r="F95" s="33">
        <f>SUM(F96:F98)</f>
        <v>1720</v>
      </c>
      <c r="G95" s="33">
        <f>SUM(G96:G98)</f>
        <v>-530</v>
      </c>
      <c r="H95" s="33">
        <f>SUM(H96:H98)</f>
        <v>1190</v>
      </c>
      <c r="I95" s="413"/>
      <c r="J95" s="388"/>
      <c r="K95" s="414"/>
      <c r="L95" s="390"/>
      <c r="M95" s="389"/>
      <c r="N95" s="414"/>
      <c r="O95" s="390"/>
      <c r="P95" s="388"/>
      <c r="Q95" s="415"/>
      <c r="R95" s="136"/>
      <c r="S95" s="136"/>
      <c r="T95" s="136"/>
      <c r="U95" s="38"/>
      <c r="V95" s="29">
        <f>H95-E95</f>
        <v>0</v>
      </c>
      <c r="W95" s="30">
        <f>V95/E95*100</f>
        <v>0</v>
      </c>
    </row>
    <row r="96" spans="1:24" s="4" customFormat="1" ht="18" customHeight="1" x14ac:dyDescent="0.3">
      <c r="A96" s="4" t="s">
        <v>22</v>
      </c>
      <c r="B96" s="39"/>
      <c r="C96" s="43"/>
      <c r="D96" s="97" t="s">
        <v>168</v>
      </c>
      <c r="E96" s="33">
        <v>600</v>
      </c>
      <c r="F96" s="33">
        <v>516</v>
      </c>
      <c r="G96" s="45">
        <f>E96-F96</f>
        <v>84</v>
      </c>
      <c r="H96" s="33">
        <f>SUM(U96:U96)</f>
        <v>600</v>
      </c>
      <c r="I96" s="433" t="s">
        <v>86</v>
      </c>
      <c r="J96" s="426">
        <v>300</v>
      </c>
      <c r="K96" s="423" t="s">
        <v>6</v>
      </c>
      <c r="L96" s="424" t="s">
        <v>26</v>
      </c>
      <c r="M96" s="425">
        <v>2</v>
      </c>
      <c r="N96" s="434" t="s">
        <v>16</v>
      </c>
      <c r="O96" s="435"/>
      <c r="P96" s="436"/>
      <c r="Q96" s="434"/>
      <c r="R96" s="98"/>
      <c r="S96" s="98"/>
      <c r="T96" s="98"/>
      <c r="U96" s="140">
        <f>J96*M96</f>
        <v>600</v>
      </c>
      <c r="V96" s="29">
        <f>H96-E96</f>
        <v>0</v>
      </c>
      <c r="W96" s="30">
        <f>V96/E96*100</f>
        <v>0</v>
      </c>
    </row>
    <row r="97" spans="1:24" s="4" customFormat="1" ht="18" customHeight="1" x14ac:dyDescent="0.3">
      <c r="B97" s="39"/>
      <c r="C97" s="43"/>
      <c r="D97" s="44" t="s">
        <v>105</v>
      </c>
      <c r="E97" s="45">
        <v>590</v>
      </c>
      <c r="F97" s="45">
        <v>1204</v>
      </c>
      <c r="G97" s="45">
        <f>E97-F97</f>
        <v>-614</v>
      </c>
      <c r="H97" s="56">
        <f>SUM(U97:U98)</f>
        <v>590</v>
      </c>
      <c r="I97" s="363" t="s">
        <v>98</v>
      </c>
      <c r="J97" s="426">
        <v>100</v>
      </c>
      <c r="K97" s="423" t="s">
        <v>6</v>
      </c>
      <c r="L97" s="424" t="s">
        <v>26</v>
      </c>
      <c r="M97" s="425">
        <v>2</v>
      </c>
      <c r="N97" s="434" t="s">
        <v>16</v>
      </c>
      <c r="O97" s="435"/>
      <c r="P97" s="436"/>
      <c r="Q97" s="434"/>
      <c r="R97" s="98"/>
      <c r="S97" s="98"/>
      <c r="T97" s="98"/>
      <c r="U97" s="140">
        <f>J97*M97</f>
        <v>200</v>
      </c>
      <c r="V97" s="29">
        <f>H97-E97</f>
        <v>0</v>
      </c>
      <c r="W97" s="30">
        <f>V97/E97*100</f>
        <v>0</v>
      </c>
      <c r="X97" s="156"/>
    </row>
    <row r="98" spans="1:24" s="4" customFormat="1" ht="18" customHeight="1" x14ac:dyDescent="0.3">
      <c r="A98" s="4" t="s">
        <v>13</v>
      </c>
      <c r="B98" s="141"/>
      <c r="C98" s="142"/>
      <c r="D98" s="143"/>
      <c r="E98" s="144"/>
      <c r="F98" s="144"/>
      <c r="G98" s="145"/>
      <c r="H98" s="145"/>
      <c r="I98" s="437" t="s">
        <v>166</v>
      </c>
      <c r="J98" s="438">
        <v>390</v>
      </c>
      <c r="K98" s="439" t="s">
        <v>6</v>
      </c>
      <c r="L98" s="440" t="s">
        <v>26</v>
      </c>
      <c r="M98" s="441">
        <v>1</v>
      </c>
      <c r="N98" s="442" t="s">
        <v>16</v>
      </c>
      <c r="O98" s="443"/>
      <c r="P98" s="444"/>
      <c r="Q98" s="442"/>
      <c r="R98" s="146"/>
      <c r="S98" s="146"/>
      <c r="T98" s="146"/>
      <c r="U98" s="147">
        <f>J98*M98</f>
        <v>390</v>
      </c>
      <c r="V98" s="148"/>
      <c r="W98" s="149"/>
    </row>
    <row r="99" spans="1:24" s="4" customFormat="1" ht="18" hidden="1" customHeight="1" x14ac:dyDescent="0.3">
      <c r="B99" s="76"/>
      <c r="C99" s="76"/>
      <c r="D99" s="76"/>
      <c r="E99" s="150"/>
      <c r="F99" s="151">
        <f>F5-F102</f>
        <v>31081</v>
      </c>
      <c r="G99" s="152"/>
      <c r="H99" s="153">
        <f>H5-H102</f>
        <v>0.17599999997764826</v>
      </c>
      <c r="I99" s="138"/>
      <c r="J99" s="152"/>
      <c r="K99" s="9"/>
      <c r="L99" s="10"/>
      <c r="M99" s="11"/>
      <c r="N99" s="9"/>
      <c r="O99" s="10"/>
      <c r="P99" s="8"/>
      <c r="Q99" s="9"/>
      <c r="R99" s="9"/>
      <c r="S99" s="9"/>
      <c r="T99" s="152"/>
      <c r="U99" s="74"/>
      <c r="V99" s="154"/>
    </row>
    <row r="100" spans="1:24" s="4" customFormat="1" ht="18" customHeight="1" x14ac:dyDescent="0.3">
      <c r="B100" s="5" t="s">
        <v>91</v>
      </c>
      <c r="C100" s="6"/>
      <c r="D100" s="6"/>
      <c r="E100" s="7"/>
      <c r="F100" s="7"/>
      <c r="G100" s="7"/>
      <c r="H100" s="152">
        <f>H5-H102</f>
        <v>0.17599999997764826</v>
      </c>
      <c r="I100" s="9"/>
      <c r="J100" s="8"/>
      <c r="K100" s="9"/>
      <c r="L100" s="10"/>
      <c r="M100" s="11"/>
      <c r="N100" s="9"/>
      <c r="O100" s="10"/>
      <c r="P100" s="8"/>
      <c r="Q100" s="9"/>
      <c r="R100" s="9"/>
      <c r="S100" s="9"/>
      <c r="T100" s="12"/>
      <c r="U100" s="13"/>
    </row>
    <row r="101" spans="1:24" s="14" customFormat="1" ht="18" customHeight="1" x14ac:dyDescent="0.3">
      <c r="B101" s="15" t="s">
        <v>4</v>
      </c>
      <c r="C101" s="16" t="s">
        <v>5</v>
      </c>
      <c r="D101" s="16" t="s">
        <v>3</v>
      </c>
      <c r="E101" s="17" t="s">
        <v>222</v>
      </c>
      <c r="F101" s="18" t="s">
        <v>73</v>
      </c>
      <c r="G101" s="18" t="s">
        <v>77</v>
      </c>
      <c r="H101" s="18" t="s">
        <v>223</v>
      </c>
      <c r="I101" s="590" t="s">
        <v>71</v>
      </c>
      <c r="J101" s="591"/>
      <c r="K101" s="591"/>
      <c r="L101" s="591"/>
      <c r="M101" s="591"/>
      <c r="N101" s="591"/>
      <c r="O101" s="591"/>
      <c r="P101" s="591"/>
      <c r="Q101" s="591"/>
      <c r="R101" s="591"/>
      <c r="S101" s="591"/>
      <c r="T101" s="591"/>
      <c r="U101" s="592"/>
      <c r="V101" s="19" t="s">
        <v>74</v>
      </c>
      <c r="W101" s="20" t="s">
        <v>8</v>
      </c>
      <c r="X101" s="4"/>
    </row>
    <row r="102" spans="1:24" s="4" customFormat="1" ht="18" customHeight="1" x14ac:dyDescent="0.3">
      <c r="B102" s="21"/>
      <c r="C102" s="22"/>
      <c r="D102" s="22" t="s">
        <v>110</v>
      </c>
      <c r="E102" s="23">
        <f>E103+E195+E208+E360</f>
        <v>4640496</v>
      </c>
      <c r="F102" s="23">
        <f>F103+F195+F208+F360</f>
        <v>1649743</v>
      </c>
      <c r="G102" s="23">
        <f>G103+G195+G208+G360</f>
        <v>2990753</v>
      </c>
      <c r="H102" s="23">
        <f>H103+H195+H208+H360</f>
        <v>4643503.0240000002</v>
      </c>
      <c r="I102" s="586"/>
      <c r="J102" s="587"/>
      <c r="K102" s="587"/>
      <c r="L102" s="587"/>
      <c r="M102" s="587"/>
      <c r="N102" s="587"/>
      <c r="O102" s="587"/>
      <c r="P102" s="587"/>
      <c r="Q102" s="587"/>
      <c r="R102" s="24"/>
      <c r="S102" s="24"/>
      <c r="T102" s="27"/>
      <c r="U102" s="28"/>
      <c r="V102" s="29">
        <f>H102-E102</f>
        <v>3007.0240000002086</v>
      </c>
      <c r="W102" s="30">
        <f>V102/E102*100</f>
        <v>6.4799624867691058E-2</v>
      </c>
    </row>
    <row r="103" spans="1:24" s="4" customFormat="1" ht="18" customHeight="1" x14ac:dyDescent="0.3">
      <c r="B103" s="31" t="s">
        <v>14</v>
      </c>
      <c r="C103" s="32"/>
      <c r="D103" s="95"/>
      <c r="E103" s="33">
        <f t="shared" ref="E103:G103" si="7">E104+E141+E148</f>
        <v>1242451</v>
      </c>
      <c r="F103" s="33">
        <f t="shared" si="7"/>
        <v>983917</v>
      </c>
      <c r="G103" s="33">
        <f t="shared" si="7"/>
        <v>258534</v>
      </c>
      <c r="H103" s="33">
        <f>H104+H141+H148+1</f>
        <v>1270872.3840000001</v>
      </c>
      <c r="I103" s="120"/>
      <c r="J103" s="36"/>
      <c r="K103" s="35"/>
      <c r="L103" s="37"/>
      <c r="M103" s="35"/>
      <c r="N103" s="35"/>
      <c r="O103" s="37"/>
      <c r="P103" s="36"/>
      <c r="Q103" s="35"/>
      <c r="R103" s="35"/>
      <c r="S103" s="35"/>
      <c r="T103" s="42"/>
      <c r="U103" s="155"/>
      <c r="V103" s="29">
        <f>H103-E103</f>
        <v>28421.384000000078</v>
      </c>
      <c r="W103" s="30">
        <f>V103/E103*100</f>
        <v>2.2875255442669431</v>
      </c>
    </row>
    <row r="104" spans="1:24" s="4" customFormat="1" ht="18" customHeight="1" x14ac:dyDescent="0.3">
      <c r="B104" s="96"/>
      <c r="C104" s="40" t="s">
        <v>12</v>
      </c>
      <c r="D104" s="97"/>
      <c r="E104" s="33">
        <f>SUM(E105:E140)</f>
        <v>1003232</v>
      </c>
      <c r="F104" s="33">
        <f>SUM(F105:F140)</f>
        <v>820886</v>
      </c>
      <c r="G104" s="33">
        <f>SUM(G105:G140)</f>
        <v>182346</v>
      </c>
      <c r="H104" s="34">
        <f>SUM(H105:H140)</f>
        <v>1041054.6</v>
      </c>
      <c r="I104" s="586" t="s">
        <v>441</v>
      </c>
      <c r="J104" s="587"/>
      <c r="K104" s="587"/>
      <c r="L104" s="587"/>
      <c r="M104" s="587"/>
      <c r="N104" s="587"/>
      <c r="O104" s="587"/>
      <c r="P104" s="587"/>
      <c r="Q104" s="587"/>
      <c r="R104" s="136"/>
      <c r="S104" s="136"/>
      <c r="T104" s="137"/>
      <c r="U104" s="155"/>
      <c r="V104" s="29">
        <f>H104-E104</f>
        <v>37822.599999999977</v>
      </c>
      <c r="W104" s="30">
        <f>V104/E104*100</f>
        <v>3.7700751172211389</v>
      </c>
    </row>
    <row r="105" spans="1:24" s="4" customFormat="1" ht="18" customHeight="1" x14ac:dyDescent="0.3">
      <c r="A105" s="4" t="s">
        <v>15</v>
      </c>
      <c r="B105" s="39"/>
      <c r="C105" s="122"/>
      <c r="D105" s="44" t="s">
        <v>102</v>
      </c>
      <c r="E105" s="45">
        <v>679920</v>
      </c>
      <c r="F105" s="45">
        <v>570807</v>
      </c>
      <c r="G105" s="45">
        <f>E105-F105</f>
        <v>109113</v>
      </c>
      <c r="H105" s="46">
        <f>SUM(U105:U124)</f>
        <v>703840</v>
      </c>
      <c r="I105" s="112" t="s">
        <v>88</v>
      </c>
      <c r="J105" s="106"/>
      <c r="K105" s="107"/>
      <c r="L105" s="108"/>
      <c r="M105" s="109"/>
      <c r="N105" s="107"/>
      <c r="O105" s="50"/>
      <c r="P105" s="52"/>
      <c r="Q105" s="49"/>
      <c r="R105" s="49"/>
      <c r="S105" s="49"/>
      <c r="T105" s="53"/>
      <c r="U105" s="132"/>
      <c r="V105" s="29">
        <f>H105-E105</f>
        <v>23920</v>
      </c>
      <c r="W105" s="30">
        <f>V105/E105*100</f>
        <v>3.5180609483468643</v>
      </c>
    </row>
    <row r="106" spans="1:24" s="4" customFormat="1" ht="18" customHeight="1" x14ac:dyDescent="0.3">
      <c r="B106" s="39"/>
      <c r="C106" s="43"/>
      <c r="D106" s="55"/>
      <c r="E106" s="56"/>
      <c r="F106" s="56"/>
      <c r="G106" s="56"/>
      <c r="H106" s="57"/>
      <c r="I106" s="394" t="s">
        <v>453</v>
      </c>
      <c r="J106" s="445">
        <v>5300</v>
      </c>
      <c r="K106" s="446" t="s">
        <v>6</v>
      </c>
      <c r="L106" s="447" t="s">
        <v>26</v>
      </c>
      <c r="M106" s="448">
        <v>12</v>
      </c>
      <c r="N106" s="446" t="s">
        <v>65</v>
      </c>
      <c r="O106" s="449"/>
      <c r="P106" s="450"/>
      <c r="Q106" s="451"/>
      <c r="R106" s="60"/>
      <c r="S106" s="60"/>
      <c r="T106" s="64"/>
      <c r="U106" s="130">
        <f>J106*M106</f>
        <v>63600</v>
      </c>
      <c r="V106" s="110"/>
      <c r="W106" s="111"/>
    </row>
    <row r="107" spans="1:24" s="4" customFormat="1" ht="18" customHeight="1" x14ac:dyDescent="0.3">
      <c r="B107" s="39"/>
      <c r="C107" s="43"/>
      <c r="D107" s="55"/>
      <c r="E107" s="56"/>
      <c r="F107" s="56"/>
      <c r="G107" s="56"/>
      <c r="H107" s="57"/>
      <c r="I107" s="394" t="s">
        <v>454</v>
      </c>
      <c r="J107" s="445">
        <v>4550</v>
      </c>
      <c r="K107" s="446" t="s">
        <v>6</v>
      </c>
      <c r="L107" s="447" t="s">
        <v>26</v>
      </c>
      <c r="M107" s="448">
        <v>12</v>
      </c>
      <c r="N107" s="446" t="s">
        <v>65</v>
      </c>
      <c r="O107" s="449"/>
      <c r="P107" s="450"/>
      <c r="Q107" s="451"/>
      <c r="R107" s="60"/>
      <c r="S107" s="60"/>
      <c r="T107" s="64"/>
      <c r="U107" s="130">
        <f>J107*M107</f>
        <v>54600</v>
      </c>
      <c r="V107" s="110"/>
      <c r="W107" s="157"/>
      <c r="X107" s="156"/>
    </row>
    <row r="108" spans="1:24" s="4" customFormat="1" ht="18" customHeight="1" x14ac:dyDescent="0.3">
      <c r="B108" s="39"/>
      <c r="C108" s="43"/>
      <c r="D108" s="55"/>
      <c r="E108" s="56"/>
      <c r="F108" s="56"/>
      <c r="G108" s="56"/>
      <c r="H108" s="57"/>
      <c r="I108" s="394" t="s">
        <v>455</v>
      </c>
      <c r="J108" s="445">
        <v>4200</v>
      </c>
      <c r="K108" s="446" t="s">
        <v>6</v>
      </c>
      <c r="L108" s="447" t="s">
        <v>26</v>
      </c>
      <c r="M108" s="448">
        <v>12</v>
      </c>
      <c r="N108" s="446" t="s">
        <v>65</v>
      </c>
      <c r="O108" s="449"/>
      <c r="P108" s="450"/>
      <c r="Q108" s="451"/>
      <c r="R108" s="60"/>
      <c r="S108" s="60"/>
      <c r="T108" s="64"/>
      <c r="U108" s="130">
        <f>J108*M108</f>
        <v>50400</v>
      </c>
      <c r="V108" s="110"/>
      <c r="W108" s="157"/>
    </row>
    <row r="109" spans="1:24" s="4" customFormat="1" ht="18" customHeight="1" x14ac:dyDescent="0.3">
      <c r="B109" s="39"/>
      <c r="C109" s="43"/>
      <c r="D109" s="55"/>
      <c r="E109" s="56"/>
      <c r="F109" s="56"/>
      <c r="G109" s="56"/>
      <c r="H109" s="57"/>
      <c r="I109" s="394" t="s">
        <v>220</v>
      </c>
      <c r="J109" s="445">
        <v>3900</v>
      </c>
      <c r="K109" s="446" t="s">
        <v>6</v>
      </c>
      <c r="L109" s="447" t="s">
        <v>26</v>
      </c>
      <c r="M109" s="448">
        <v>12</v>
      </c>
      <c r="N109" s="446" t="s">
        <v>65</v>
      </c>
      <c r="O109" s="449"/>
      <c r="P109" s="450"/>
      <c r="Q109" s="451"/>
      <c r="R109" s="60"/>
      <c r="S109" s="60"/>
      <c r="T109" s="64"/>
      <c r="U109" s="130">
        <f t="shared" ref="U109:U123" si="8">J109*M109</f>
        <v>46800</v>
      </c>
      <c r="V109" s="110"/>
      <c r="W109" s="157"/>
      <c r="X109" s="14"/>
    </row>
    <row r="110" spans="1:24" s="4" customFormat="1" ht="18" customHeight="1" x14ac:dyDescent="0.3">
      <c r="B110" s="39"/>
      <c r="C110" s="43"/>
      <c r="D110" s="55"/>
      <c r="E110" s="56"/>
      <c r="F110" s="56"/>
      <c r="G110" s="56"/>
      <c r="H110" s="57"/>
      <c r="I110" s="394" t="s">
        <v>456</v>
      </c>
      <c r="J110" s="445">
        <v>3400</v>
      </c>
      <c r="K110" s="446" t="s">
        <v>6</v>
      </c>
      <c r="L110" s="447" t="s">
        <v>26</v>
      </c>
      <c r="M110" s="448">
        <v>12</v>
      </c>
      <c r="N110" s="446" t="s">
        <v>65</v>
      </c>
      <c r="O110" s="449"/>
      <c r="P110" s="450"/>
      <c r="Q110" s="451"/>
      <c r="R110" s="60"/>
      <c r="S110" s="60"/>
      <c r="T110" s="64"/>
      <c r="U110" s="130">
        <f t="shared" si="8"/>
        <v>40800</v>
      </c>
      <c r="V110" s="110"/>
      <c r="W110" s="157"/>
    </row>
    <row r="111" spans="1:24" s="4" customFormat="1" ht="18" customHeight="1" x14ac:dyDescent="0.3">
      <c r="B111" s="39"/>
      <c r="C111" s="43"/>
      <c r="D111" s="55"/>
      <c r="E111" s="56"/>
      <c r="F111" s="56"/>
      <c r="G111" s="56"/>
      <c r="H111" s="57"/>
      <c r="I111" s="394" t="s">
        <v>457</v>
      </c>
      <c r="J111" s="445">
        <v>3350</v>
      </c>
      <c r="K111" s="446" t="s">
        <v>6</v>
      </c>
      <c r="L111" s="447" t="s">
        <v>26</v>
      </c>
      <c r="M111" s="448">
        <v>12</v>
      </c>
      <c r="N111" s="446" t="s">
        <v>65</v>
      </c>
      <c r="O111" s="449"/>
      <c r="P111" s="450"/>
      <c r="Q111" s="451"/>
      <c r="R111" s="60"/>
      <c r="S111" s="60"/>
      <c r="T111" s="64"/>
      <c r="U111" s="130">
        <f>J111*M111</f>
        <v>40200</v>
      </c>
      <c r="V111" s="110"/>
      <c r="W111" s="157"/>
    </row>
    <row r="112" spans="1:24" s="4" customFormat="1" ht="18" customHeight="1" x14ac:dyDescent="0.3">
      <c r="B112" s="39"/>
      <c r="C112" s="43"/>
      <c r="D112" s="55"/>
      <c r="E112" s="56"/>
      <c r="F112" s="56"/>
      <c r="G112" s="56"/>
      <c r="H112" s="57"/>
      <c r="I112" s="394" t="s">
        <v>458</v>
      </c>
      <c r="J112" s="445">
        <v>3250</v>
      </c>
      <c r="K112" s="446" t="s">
        <v>6</v>
      </c>
      <c r="L112" s="447" t="s">
        <v>26</v>
      </c>
      <c r="M112" s="448">
        <v>12</v>
      </c>
      <c r="N112" s="446" t="s">
        <v>65</v>
      </c>
      <c r="O112" s="449"/>
      <c r="P112" s="450"/>
      <c r="Q112" s="451"/>
      <c r="R112" s="60"/>
      <c r="S112" s="60"/>
      <c r="T112" s="64"/>
      <c r="U112" s="130">
        <f>J112*M112</f>
        <v>39000</v>
      </c>
      <c r="V112" s="110"/>
      <c r="W112" s="157"/>
      <c r="X112" s="156"/>
    </row>
    <row r="113" spans="1:24" s="4" customFormat="1" ht="18" customHeight="1" x14ac:dyDescent="0.3">
      <c r="B113" s="39"/>
      <c r="C113" s="43"/>
      <c r="D113" s="55"/>
      <c r="E113" s="56"/>
      <c r="F113" s="56"/>
      <c r="G113" s="56"/>
      <c r="H113" s="57"/>
      <c r="I113" s="394" t="s">
        <v>459</v>
      </c>
      <c r="J113" s="445">
        <v>2650</v>
      </c>
      <c r="K113" s="446" t="s">
        <v>6</v>
      </c>
      <c r="L113" s="447" t="s">
        <v>26</v>
      </c>
      <c r="M113" s="448">
        <v>12</v>
      </c>
      <c r="N113" s="446" t="s">
        <v>65</v>
      </c>
      <c r="O113" s="449"/>
      <c r="P113" s="450"/>
      <c r="Q113" s="451"/>
      <c r="R113" s="60"/>
      <c r="S113" s="60"/>
      <c r="T113" s="64"/>
      <c r="U113" s="130">
        <f t="shared" si="8"/>
        <v>31800</v>
      </c>
      <c r="V113" s="110"/>
      <c r="W113" s="157"/>
      <c r="X113" s="156"/>
    </row>
    <row r="114" spans="1:24" s="4" customFormat="1" ht="18" customHeight="1" x14ac:dyDescent="0.3">
      <c r="B114" s="39"/>
      <c r="C114" s="43"/>
      <c r="D114" s="55"/>
      <c r="E114" s="56"/>
      <c r="F114" s="56"/>
      <c r="G114" s="56"/>
      <c r="H114" s="57"/>
      <c r="I114" s="394" t="s">
        <v>460</v>
      </c>
      <c r="J114" s="445">
        <v>2750</v>
      </c>
      <c r="K114" s="446" t="s">
        <v>6</v>
      </c>
      <c r="L114" s="447" t="s">
        <v>26</v>
      </c>
      <c r="M114" s="448">
        <v>12</v>
      </c>
      <c r="N114" s="446" t="s">
        <v>65</v>
      </c>
      <c r="O114" s="449"/>
      <c r="P114" s="450"/>
      <c r="Q114" s="451"/>
      <c r="R114" s="60"/>
      <c r="S114" s="60"/>
      <c r="T114" s="64"/>
      <c r="U114" s="130">
        <f>J114*M114</f>
        <v>33000</v>
      </c>
      <c r="V114" s="110"/>
      <c r="W114" s="157"/>
      <c r="X114" s="156"/>
    </row>
    <row r="115" spans="1:24" s="4" customFormat="1" ht="18" customHeight="1" x14ac:dyDescent="0.3">
      <c r="B115" s="39"/>
      <c r="C115" s="43"/>
      <c r="D115" s="55"/>
      <c r="E115" s="56"/>
      <c r="F115" s="56"/>
      <c r="G115" s="56"/>
      <c r="H115" s="57"/>
      <c r="I115" s="394" t="s">
        <v>405</v>
      </c>
      <c r="J115" s="445">
        <v>2200</v>
      </c>
      <c r="K115" s="446" t="s">
        <v>252</v>
      </c>
      <c r="L115" s="447" t="s">
        <v>26</v>
      </c>
      <c r="M115" s="448">
        <v>12</v>
      </c>
      <c r="N115" s="446" t="s">
        <v>65</v>
      </c>
      <c r="O115" s="449"/>
      <c r="P115" s="450"/>
      <c r="Q115" s="451"/>
      <c r="R115" s="60"/>
      <c r="S115" s="60"/>
      <c r="T115" s="64"/>
      <c r="U115" s="130">
        <f t="shared" si="8"/>
        <v>26400</v>
      </c>
      <c r="V115" s="110"/>
      <c r="W115" s="157"/>
    </row>
    <row r="116" spans="1:24" s="4" customFormat="1" ht="18" customHeight="1" x14ac:dyDescent="0.3">
      <c r="B116" s="39"/>
      <c r="C116" s="43"/>
      <c r="D116" s="55"/>
      <c r="E116" s="56"/>
      <c r="F116" s="56"/>
      <c r="G116" s="56"/>
      <c r="H116" s="57"/>
      <c r="I116" s="394" t="s">
        <v>406</v>
      </c>
      <c r="J116" s="445">
        <v>2350</v>
      </c>
      <c r="K116" s="446" t="s">
        <v>6</v>
      </c>
      <c r="L116" s="447" t="s">
        <v>26</v>
      </c>
      <c r="M116" s="448">
        <v>12</v>
      </c>
      <c r="N116" s="446" t="s">
        <v>65</v>
      </c>
      <c r="O116" s="449"/>
      <c r="P116" s="450"/>
      <c r="Q116" s="451"/>
      <c r="R116" s="60"/>
      <c r="S116" s="60"/>
      <c r="T116" s="64"/>
      <c r="U116" s="130">
        <f t="shared" si="8"/>
        <v>28200</v>
      </c>
      <c r="V116" s="110"/>
      <c r="W116" s="157"/>
    </row>
    <row r="117" spans="1:24" s="4" customFormat="1" ht="18" customHeight="1" x14ac:dyDescent="0.3">
      <c r="B117" s="39"/>
      <c r="C117" s="43"/>
      <c r="D117" s="55"/>
      <c r="E117" s="56"/>
      <c r="F117" s="56"/>
      <c r="G117" s="56"/>
      <c r="H117" s="57"/>
      <c r="I117" s="394" t="s">
        <v>461</v>
      </c>
      <c r="J117" s="445">
        <v>3150</v>
      </c>
      <c r="K117" s="446" t="s">
        <v>6</v>
      </c>
      <c r="L117" s="447" t="s">
        <v>26</v>
      </c>
      <c r="M117" s="448">
        <v>12</v>
      </c>
      <c r="N117" s="446" t="s">
        <v>65</v>
      </c>
      <c r="O117" s="449"/>
      <c r="P117" s="450"/>
      <c r="Q117" s="451"/>
      <c r="R117" s="60"/>
      <c r="S117" s="60"/>
      <c r="T117" s="64"/>
      <c r="U117" s="130">
        <f>J117*M117</f>
        <v>37800</v>
      </c>
      <c r="V117" s="110"/>
      <c r="W117" s="157"/>
    </row>
    <row r="118" spans="1:24" s="4" customFormat="1" ht="18" customHeight="1" x14ac:dyDescent="0.3">
      <c r="B118" s="39"/>
      <c r="C118" s="43"/>
      <c r="D118" s="55"/>
      <c r="E118" s="56"/>
      <c r="F118" s="56"/>
      <c r="G118" s="56"/>
      <c r="H118" s="57"/>
      <c r="I118" s="394" t="s">
        <v>462</v>
      </c>
      <c r="J118" s="445">
        <v>2850</v>
      </c>
      <c r="K118" s="446" t="s">
        <v>6</v>
      </c>
      <c r="L118" s="447" t="s">
        <v>26</v>
      </c>
      <c r="M118" s="448">
        <v>12</v>
      </c>
      <c r="N118" s="446" t="s">
        <v>65</v>
      </c>
      <c r="O118" s="449"/>
      <c r="P118" s="450"/>
      <c r="Q118" s="451"/>
      <c r="R118" s="60"/>
      <c r="S118" s="60"/>
      <c r="T118" s="64"/>
      <c r="U118" s="130">
        <f t="shared" si="8"/>
        <v>34200</v>
      </c>
      <c r="V118" s="110"/>
      <c r="W118" s="157"/>
    </row>
    <row r="119" spans="1:24" s="4" customFormat="1" ht="18" customHeight="1" x14ac:dyDescent="0.3">
      <c r="B119" s="39"/>
      <c r="C119" s="43"/>
      <c r="D119" s="55"/>
      <c r="E119" s="56"/>
      <c r="F119" s="56"/>
      <c r="G119" s="56"/>
      <c r="H119" s="57"/>
      <c r="I119" s="394" t="s">
        <v>459</v>
      </c>
      <c r="J119" s="445">
        <v>2500</v>
      </c>
      <c r="K119" s="446" t="s">
        <v>6</v>
      </c>
      <c r="L119" s="447" t="s">
        <v>26</v>
      </c>
      <c r="M119" s="448">
        <v>12</v>
      </c>
      <c r="N119" s="446" t="s">
        <v>65</v>
      </c>
      <c r="O119" s="449"/>
      <c r="P119" s="450"/>
      <c r="Q119" s="451"/>
      <c r="R119" s="60"/>
      <c r="S119" s="60"/>
      <c r="T119" s="64"/>
      <c r="U119" s="130">
        <f t="shared" si="8"/>
        <v>30000</v>
      </c>
      <c r="V119" s="110"/>
      <c r="W119" s="157"/>
    </row>
    <row r="120" spans="1:24" s="4" customFormat="1" ht="18" customHeight="1" x14ac:dyDescent="0.3">
      <c r="B120" s="39"/>
      <c r="C120" s="43"/>
      <c r="D120" s="55"/>
      <c r="E120" s="56"/>
      <c r="F120" s="56"/>
      <c r="G120" s="56"/>
      <c r="H120" s="57"/>
      <c r="I120" s="394" t="s">
        <v>463</v>
      </c>
      <c r="J120" s="445">
        <v>2400</v>
      </c>
      <c r="K120" s="446" t="s">
        <v>6</v>
      </c>
      <c r="L120" s="447" t="s">
        <v>26</v>
      </c>
      <c r="M120" s="448">
        <v>12</v>
      </c>
      <c r="N120" s="446" t="s">
        <v>65</v>
      </c>
      <c r="O120" s="449"/>
      <c r="P120" s="450"/>
      <c r="Q120" s="451"/>
      <c r="R120" s="60"/>
      <c r="S120" s="60"/>
      <c r="T120" s="64"/>
      <c r="U120" s="130">
        <f>J120*M120</f>
        <v>28800</v>
      </c>
      <c r="V120" s="110"/>
      <c r="W120" s="157"/>
    </row>
    <row r="121" spans="1:24" s="4" customFormat="1" ht="18" customHeight="1" x14ac:dyDescent="0.3">
      <c r="B121" s="39"/>
      <c r="C121" s="43"/>
      <c r="D121" s="55"/>
      <c r="E121" s="56"/>
      <c r="F121" s="56"/>
      <c r="G121" s="56"/>
      <c r="H121" s="57"/>
      <c r="I121" s="394" t="s">
        <v>405</v>
      </c>
      <c r="J121" s="445">
        <v>2250</v>
      </c>
      <c r="K121" s="446" t="s">
        <v>6</v>
      </c>
      <c r="L121" s="447" t="s">
        <v>26</v>
      </c>
      <c r="M121" s="448">
        <v>12</v>
      </c>
      <c r="N121" s="446" t="s">
        <v>65</v>
      </c>
      <c r="O121" s="449"/>
      <c r="P121" s="450"/>
      <c r="Q121" s="451"/>
      <c r="R121" s="60"/>
      <c r="S121" s="60"/>
      <c r="T121" s="64"/>
      <c r="U121" s="130">
        <f t="shared" ref="U121" si="9">J121*M121</f>
        <v>27000</v>
      </c>
      <c r="V121" s="110"/>
      <c r="W121" s="157"/>
    </row>
    <row r="122" spans="1:24" s="4" customFormat="1" ht="18" customHeight="1" x14ac:dyDescent="0.3">
      <c r="B122" s="39"/>
      <c r="C122" s="43"/>
      <c r="D122" s="55"/>
      <c r="E122" s="56"/>
      <c r="F122" s="56"/>
      <c r="G122" s="56"/>
      <c r="H122" s="57"/>
      <c r="I122" s="394" t="s">
        <v>464</v>
      </c>
      <c r="J122" s="445">
        <v>3300</v>
      </c>
      <c r="K122" s="446" t="s">
        <v>6</v>
      </c>
      <c r="L122" s="447" t="s">
        <v>26</v>
      </c>
      <c r="M122" s="448">
        <v>12</v>
      </c>
      <c r="N122" s="446" t="s">
        <v>65</v>
      </c>
      <c r="O122" s="449"/>
      <c r="P122" s="450"/>
      <c r="Q122" s="451"/>
      <c r="R122" s="60"/>
      <c r="S122" s="60"/>
      <c r="T122" s="64"/>
      <c r="U122" s="130">
        <f t="shared" si="8"/>
        <v>39600</v>
      </c>
      <c r="V122" s="110"/>
      <c r="W122" s="157"/>
    </row>
    <row r="123" spans="1:24" s="4" customFormat="1" ht="18" customHeight="1" x14ac:dyDescent="0.3">
      <c r="B123" s="39"/>
      <c r="C123" s="43"/>
      <c r="D123" s="55"/>
      <c r="E123" s="56"/>
      <c r="F123" s="56"/>
      <c r="G123" s="56"/>
      <c r="H123" s="57"/>
      <c r="I123" s="394" t="s">
        <v>228</v>
      </c>
      <c r="J123" s="445">
        <v>3350</v>
      </c>
      <c r="K123" s="446" t="s">
        <v>6</v>
      </c>
      <c r="L123" s="447" t="s">
        <v>26</v>
      </c>
      <c r="M123" s="448">
        <v>12</v>
      </c>
      <c r="N123" s="446" t="s">
        <v>65</v>
      </c>
      <c r="O123" s="449"/>
      <c r="P123" s="450"/>
      <c r="Q123" s="451"/>
      <c r="R123" s="60"/>
      <c r="S123" s="60"/>
      <c r="T123" s="64"/>
      <c r="U123" s="130">
        <f t="shared" si="8"/>
        <v>40200</v>
      </c>
      <c r="V123" s="110"/>
      <c r="W123" s="157"/>
    </row>
    <row r="124" spans="1:24" s="4" customFormat="1" ht="18" customHeight="1" x14ac:dyDescent="0.3">
      <c r="B124" s="39"/>
      <c r="C124" s="43"/>
      <c r="D124" s="55"/>
      <c r="E124" s="56"/>
      <c r="F124" s="56"/>
      <c r="G124" s="56"/>
      <c r="H124" s="57"/>
      <c r="I124" s="394" t="s">
        <v>407</v>
      </c>
      <c r="J124" s="445">
        <v>953</v>
      </c>
      <c r="K124" s="446" t="s">
        <v>6</v>
      </c>
      <c r="L124" s="447" t="s">
        <v>26</v>
      </c>
      <c r="M124" s="448">
        <v>12</v>
      </c>
      <c r="N124" s="446" t="s">
        <v>65</v>
      </c>
      <c r="O124" s="449"/>
      <c r="P124" s="450"/>
      <c r="Q124" s="451"/>
      <c r="R124" s="60"/>
      <c r="S124" s="60"/>
      <c r="T124" s="64"/>
      <c r="U124" s="130">
        <f>J124*M124+4</f>
        <v>11440</v>
      </c>
      <c r="V124" s="110"/>
      <c r="W124" s="157"/>
    </row>
    <row r="125" spans="1:24" s="4" customFormat="1" ht="18" customHeight="1" x14ac:dyDescent="0.3">
      <c r="A125" s="4" t="s">
        <v>29</v>
      </c>
      <c r="B125" s="39"/>
      <c r="C125" s="43"/>
      <c r="D125" s="44" t="s">
        <v>55</v>
      </c>
      <c r="E125" s="45">
        <v>157892</v>
      </c>
      <c r="F125" s="45">
        <v>116667</v>
      </c>
      <c r="G125" s="45">
        <f>E125-F125</f>
        <v>41225</v>
      </c>
      <c r="H125" s="46">
        <f>SUM(U127:U131)</f>
        <v>162029.6</v>
      </c>
      <c r="I125" s="105" t="s">
        <v>103</v>
      </c>
      <c r="J125" s="106"/>
      <c r="K125" s="107"/>
      <c r="L125" s="108"/>
      <c r="M125" s="109"/>
      <c r="N125" s="107"/>
      <c r="O125" s="108"/>
      <c r="P125" s="106"/>
      <c r="Q125" s="107"/>
      <c r="R125" s="49"/>
      <c r="S125" s="49"/>
      <c r="T125" s="53"/>
      <c r="U125" s="132"/>
      <c r="V125" s="29">
        <f>H125-E125</f>
        <v>4137.6000000000058</v>
      </c>
      <c r="W125" s="30">
        <f>V125/E125*100</f>
        <v>2.6205254224406596</v>
      </c>
    </row>
    <row r="126" spans="1:24" s="4" customFormat="1" ht="18" customHeight="1" x14ac:dyDescent="0.3">
      <c r="B126" s="39"/>
      <c r="C126" s="43"/>
      <c r="D126" s="55"/>
      <c r="E126" s="56"/>
      <c r="F126" s="56"/>
      <c r="G126" s="56"/>
      <c r="H126" s="57"/>
      <c r="I126" s="290" t="s">
        <v>467</v>
      </c>
      <c r="J126" s="68"/>
      <c r="K126" s="69"/>
      <c r="L126" s="70"/>
      <c r="M126" s="71"/>
      <c r="N126" s="69"/>
      <c r="O126" s="70"/>
      <c r="P126" s="68"/>
      <c r="Q126" s="69"/>
      <c r="R126" s="60"/>
      <c r="S126" s="60"/>
      <c r="T126" s="64"/>
      <c r="U126" s="130"/>
      <c r="V126" s="110"/>
      <c r="W126" s="111"/>
    </row>
    <row r="127" spans="1:24" s="4" customFormat="1" ht="18" customHeight="1" x14ac:dyDescent="0.3">
      <c r="B127" s="39"/>
      <c r="C127" s="43"/>
      <c r="D127" s="55"/>
      <c r="E127" s="56"/>
      <c r="F127" s="56"/>
      <c r="G127" s="56"/>
      <c r="H127" s="57"/>
      <c r="I127" s="394" t="s">
        <v>465</v>
      </c>
      <c r="J127" s="445">
        <v>100</v>
      </c>
      <c r="K127" s="446" t="s">
        <v>6</v>
      </c>
      <c r="L127" s="447" t="s">
        <v>26</v>
      </c>
      <c r="M127" s="448">
        <v>12</v>
      </c>
      <c r="N127" s="446" t="s">
        <v>65</v>
      </c>
      <c r="O127" s="447"/>
      <c r="P127" s="445"/>
      <c r="Q127" s="446"/>
      <c r="R127" s="60"/>
      <c r="S127" s="60"/>
      <c r="T127" s="64"/>
      <c r="U127" s="130">
        <f>J127*M127</f>
        <v>1200</v>
      </c>
      <c r="V127" s="110"/>
      <c r="W127" s="111"/>
      <c r="X127" s="156"/>
    </row>
    <row r="128" spans="1:24" s="4" customFormat="1" ht="18" customHeight="1" x14ac:dyDescent="0.3">
      <c r="B128" s="39"/>
      <c r="C128" s="43"/>
      <c r="D128" s="55"/>
      <c r="E128" s="56"/>
      <c r="F128" s="56"/>
      <c r="G128" s="56"/>
      <c r="H128" s="57"/>
      <c r="I128" s="394" t="s">
        <v>466</v>
      </c>
      <c r="J128" s="445">
        <v>400</v>
      </c>
      <c r="K128" s="446" t="s">
        <v>6</v>
      </c>
      <c r="L128" s="447" t="s">
        <v>26</v>
      </c>
      <c r="M128" s="448">
        <v>12</v>
      </c>
      <c r="N128" s="446" t="s">
        <v>65</v>
      </c>
      <c r="O128" s="447"/>
      <c r="P128" s="445"/>
      <c r="Q128" s="446"/>
      <c r="R128" s="60"/>
      <c r="S128" s="60"/>
      <c r="T128" s="64"/>
      <c r="U128" s="130">
        <f>J128*M128</f>
        <v>4800</v>
      </c>
      <c r="V128" s="110"/>
      <c r="W128" s="157"/>
    </row>
    <row r="129" spans="1:24" s="4" customFormat="1" ht="18" customHeight="1" x14ac:dyDescent="0.3">
      <c r="B129" s="39"/>
      <c r="C129" s="43"/>
      <c r="D129" s="55"/>
      <c r="E129" s="56"/>
      <c r="F129" s="56"/>
      <c r="G129" s="56"/>
      <c r="H129" s="57"/>
      <c r="I129" s="394" t="s">
        <v>468</v>
      </c>
      <c r="J129" s="445">
        <v>100</v>
      </c>
      <c r="K129" s="446" t="s">
        <v>6</v>
      </c>
      <c r="L129" s="447" t="s">
        <v>26</v>
      </c>
      <c r="M129" s="448">
        <v>12</v>
      </c>
      <c r="N129" s="446" t="s">
        <v>65</v>
      </c>
      <c r="O129" s="447" t="s">
        <v>26</v>
      </c>
      <c r="P129" s="445">
        <v>9</v>
      </c>
      <c r="Q129" s="446" t="s">
        <v>25</v>
      </c>
      <c r="R129" s="60"/>
      <c r="S129" s="60"/>
      <c r="T129" s="64"/>
      <c r="U129" s="130">
        <f>J129*M129*P129</f>
        <v>10800</v>
      </c>
      <c r="V129" s="110"/>
      <c r="W129" s="157"/>
    </row>
    <row r="130" spans="1:24" s="4" customFormat="1" ht="18" customHeight="1" x14ac:dyDescent="0.3">
      <c r="B130" s="39"/>
      <c r="C130" s="43"/>
      <c r="D130" s="55"/>
      <c r="E130" s="56"/>
      <c r="F130" s="56"/>
      <c r="G130" s="56"/>
      <c r="H130" s="57"/>
      <c r="I130" s="394" t="s">
        <v>253</v>
      </c>
      <c r="J130" s="445">
        <v>34975</v>
      </c>
      <c r="K130" s="446" t="s">
        <v>6</v>
      </c>
      <c r="L130" s="447" t="s">
        <v>26</v>
      </c>
      <c r="M130" s="448">
        <v>2</v>
      </c>
      <c r="N130" s="446" t="s">
        <v>16</v>
      </c>
      <c r="O130" s="447"/>
      <c r="P130" s="445"/>
      <c r="Q130" s="446"/>
      <c r="R130" s="60"/>
      <c r="S130" s="60"/>
      <c r="T130" s="64"/>
      <c r="U130" s="130">
        <f>ROUNDUP(J130*M130,0)</f>
        <v>69950</v>
      </c>
      <c r="V130" s="110"/>
      <c r="W130" s="157"/>
    </row>
    <row r="131" spans="1:24" s="4" customFormat="1" ht="18" customHeight="1" x14ac:dyDescent="0.3">
      <c r="B131" s="39"/>
      <c r="C131" s="43"/>
      <c r="D131" s="55"/>
      <c r="E131" s="56"/>
      <c r="F131" s="56"/>
      <c r="G131" s="56"/>
      <c r="H131" s="57"/>
      <c r="I131" s="394" t="s">
        <v>104</v>
      </c>
      <c r="J131" s="445">
        <v>6273.3</v>
      </c>
      <c r="K131" s="446" t="s">
        <v>6</v>
      </c>
      <c r="L131" s="447" t="s">
        <v>26</v>
      </c>
      <c r="M131" s="448">
        <v>12</v>
      </c>
      <c r="N131" s="446" t="s">
        <v>16</v>
      </c>
      <c r="O131" s="447"/>
      <c r="P131" s="445"/>
      <c r="Q131" s="446"/>
      <c r="R131" s="60"/>
      <c r="S131" s="60"/>
      <c r="T131" s="64"/>
      <c r="U131" s="130">
        <f>J131*M131</f>
        <v>75279.600000000006</v>
      </c>
      <c r="V131" s="110"/>
      <c r="W131" s="157"/>
    </row>
    <row r="132" spans="1:24" s="4" customFormat="1" ht="18" customHeight="1" x14ac:dyDescent="0.3">
      <c r="A132" s="4" t="s">
        <v>46</v>
      </c>
      <c r="B132" s="39"/>
      <c r="C132" s="43"/>
      <c r="D132" s="44" t="s">
        <v>232</v>
      </c>
      <c r="E132" s="45">
        <v>70376</v>
      </c>
      <c r="F132" s="45">
        <v>56933</v>
      </c>
      <c r="G132" s="45">
        <f>E132-F132</f>
        <v>13443</v>
      </c>
      <c r="H132" s="45">
        <f>SUM(U132:U133)</f>
        <v>72733</v>
      </c>
      <c r="I132" s="369" t="s">
        <v>174</v>
      </c>
      <c r="J132" s="338"/>
      <c r="K132" s="339"/>
      <c r="L132" s="370"/>
      <c r="M132" s="340"/>
      <c r="N132" s="339"/>
      <c r="O132" s="370"/>
      <c r="P132" s="452"/>
      <c r="Q132" s="339"/>
      <c r="R132" s="49"/>
      <c r="S132" s="49"/>
      <c r="T132" s="53"/>
      <c r="U132" s="132"/>
      <c r="V132" s="29">
        <f>H132-E132</f>
        <v>2357</v>
      </c>
      <c r="W132" s="30">
        <f>V132/E132*100</f>
        <v>3.3491531203819487</v>
      </c>
    </row>
    <row r="133" spans="1:24" s="4" customFormat="1" ht="18" customHeight="1" x14ac:dyDescent="0.3">
      <c r="B133" s="39"/>
      <c r="C133" s="43"/>
      <c r="D133" s="158"/>
      <c r="E133" s="159"/>
      <c r="F133" s="159"/>
      <c r="G133" s="159"/>
      <c r="H133" s="160"/>
      <c r="I133" s="453" t="s">
        <v>109</v>
      </c>
      <c r="J133" s="454">
        <f>H105+H125</f>
        <v>865869.6</v>
      </c>
      <c r="K133" s="455" t="s">
        <v>6</v>
      </c>
      <c r="L133" s="456" t="s">
        <v>26</v>
      </c>
      <c r="M133" s="457">
        <v>1</v>
      </c>
      <c r="N133" s="455" t="s">
        <v>16</v>
      </c>
      <c r="O133" s="456" t="s">
        <v>26</v>
      </c>
      <c r="P133" s="458">
        <v>8.4000000000000005E-2</v>
      </c>
      <c r="Q133" s="398"/>
      <c r="R133" s="127"/>
      <c r="S133" s="127"/>
      <c r="T133" s="128"/>
      <c r="U133" s="133">
        <f>ROUNDDOWN(J133*M133*P133,0)</f>
        <v>72733</v>
      </c>
      <c r="V133" s="134"/>
      <c r="W133" s="111"/>
      <c r="X133" s="156"/>
    </row>
    <row r="134" spans="1:24" s="4" customFormat="1" ht="18" customHeight="1" x14ac:dyDescent="0.3">
      <c r="A134" s="4" t="s">
        <v>32</v>
      </c>
      <c r="B134" s="39"/>
      <c r="C134" s="43"/>
      <c r="D134" s="44" t="s">
        <v>171</v>
      </c>
      <c r="E134" s="45">
        <v>95044</v>
      </c>
      <c r="F134" s="45">
        <v>73605</v>
      </c>
      <c r="G134" s="45">
        <f>E134-F134</f>
        <v>21439</v>
      </c>
      <c r="H134" s="46">
        <f>SUM(U134:U139)</f>
        <v>102452</v>
      </c>
      <c r="I134" s="459" t="s">
        <v>169</v>
      </c>
      <c r="J134" s="460"/>
      <c r="K134" s="461"/>
      <c r="L134" s="462"/>
      <c r="M134" s="463"/>
      <c r="N134" s="461"/>
      <c r="O134" s="462"/>
      <c r="P134" s="464"/>
      <c r="Q134" s="461"/>
      <c r="R134" s="49"/>
      <c r="S134" s="49"/>
      <c r="T134" s="53"/>
      <c r="U134" s="130"/>
      <c r="V134" s="29">
        <f>H134-E134</f>
        <v>7408</v>
      </c>
      <c r="W134" s="30">
        <f>V134/E134*100</f>
        <v>7.7942847523252379</v>
      </c>
      <c r="X134" s="156"/>
    </row>
    <row r="135" spans="1:24" s="4" customFormat="1" ht="18" customHeight="1" x14ac:dyDescent="0.3">
      <c r="B135" s="39"/>
      <c r="C135" s="43"/>
      <c r="D135" s="55"/>
      <c r="E135" s="56"/>
      <c r="F135" s="56"/>
      <c r="G135" s="56"/>
      <c r="H135" s="57"/>
      <c r="I135" s="465" t="s">
        <v>106</v>
      </c>
      <c r="J135" s="466">
        <f>J133</f>
        <v>865869.6</v>
      </c>
      <c r="K135" s="467" t="s">
        <v>6</v>
      </c>
      <c r="L135" s="468" t="s">
        <v>26</v>
      </c>
      <c r="M135" s="469">
        <v>1</v>
      </c>
      <c r="N135" s="467" t="s">
        <v>16</v>
      </c>
      <c r="O135" s="468" t="s">
        <v>26</v>
      </c>
      <c r="P135" s="470">
        <v>3.7999999999999999E-2</v>
      </c>
      <c r="Q135" s="451"/>
      <c r="R135" s="60"/>
      <c r="S135" s="60"/>
      <c r="T135" s="64"/>
      <c r="U135" s="130">
        <f>ROUNDDOWN(J135*M135*P135,0)</f>
        <v>32903</v>
      </c>
      <c r="V135" s="110"/>
      <c r="W135" s="111"/>
      <c r="X135" s="156"/>
    </row>
    <row r="136" spans="1:24" s="4" customFormat="1" ht="18" customHeight="1" x14ac:dyDescent="0.3">
      <c r="B136" s="39"/>
      <c r="C136" s="43"/>
      <c r="D136" s="55"/>
      <c r="E136" s="56"/>
      <c r="F136" s="56"/>
      <c r="G136" s="56"/>
      <c r="H136" s="57"/>
      <c r="I136" s="465" t="s">
        <v>173</v>
      </c>
      <c r="J136" s="466">
        <f>U135</f>
        <v>32903</v>
      </c>
      <c r="K136" s="467" t="s">
        <v>6</v>
      </c>
      <c r="L136" s="468" t="s">
        <v>26</v>
      </c>
      <c r="M136" s="469">
        <v>1</v>
      </c>
      <c r="N136" s="467" t="s">
        <v>16</v>
      </c>
      <c r="O136" s="468" t="s">
        <v>26</v>
      </c>
      <c r="P136" s="470">
        <v>0.14000000000000001</v>
      </c>
      <c r="Q136" s="451"/>
      <c r="R136" s="60"/>
      <c r="S136" s="60"/>
      <c r="T136" s="64"/>
      <c r="U136" s="130">
        <f t="shared" ref="U136:U139" si="10">ROUNDUP(J136*M136*P136,0)</f>
        <v>4607</v>
      </c>
      <c r="V136" s="110"/>
      <c r="W136" s="111"/>
    </row>
    <row r="137" spans="1:24" s="4" customFormat="1" ht="18" customHeight="1" x14ac:dyDescent="0.3">
      <c r="B137" s="39"/>
      <c r="C137" s="43"/>
      <c r="D137" s="55"/>
      <c r="E137" s="56"/>
      <c r="F137" s="56"/>
      <c r="G137" s="56"/>
      <c r="H137" s="57"/>
      <c r="I137" s="465" t="s">
        <v>107</v>
      </c>
      <c r="J137" s="466">
        <f>J135</f>
        <v>865869.6</v>
      </c>
      <c r="K137" s="467" t="s">
        <v>6</v>
      </c>
      <c r="L137" s="468" t="s">
        <v>26</v>
      </c>
      <c r="M137" s="469">
        <v>1</v>
      </c>
      <c r="N137" s="467" t="s">
        <v>16</v>
      </c>
      <c r="O137" s="468" t="s">
        <v>26</v>
      </c>
      <c r="P137" s="470">
        <v>4.4999999999999998E-2</v>
      </c>
      <c r="Q137" s="451"/>
      <c r="R137" s="60"/>
      <c r="S137" s="60"/>
      <c r="T137" s="64"/>
      <c r="U137" s="130">
        <f t="shared" si="10"/>
        <v>38965</v>
      </c>
      <c r="V137" s="110"/>
      <c r="W137" s="111"/>
      <c r="X137" s="156"/>
    </row>
    <row r="138" spans="1:24" s="4" customFormat="1" ht="18" customHeight="1" x14ac:dyDescent="0.3">
      <c r="B138" s="39"/>
      <c r="C138" s="43"/>
      <c r="D138" s="55"/>
      <c r="E138" s="56"/>
      <c r="F138" s="56"/>
      <c r="G138" s="56"/>
      <c r="H138" s="57"/>
      <c r="I138" s="465" t="s">
        <v>108</v>
      </c>
      <c r="J138" s="466">
        <f>J135</f>
        <v>865869.6</v>
      </c>
      <c r="K138" s="467" t="s">
        <v>6</v>
      </c>
      <c r="L138" s="468" t="s">
        <v>26</v>
      </c>
      <c r="M138" s="469">
        <v>1</v>
      </c>
      <c r="N138" s="467" t="s">
        <v>16</v>
      </c>
      <c r="O138" s="468" t="s">
        <v>26</v>
      </c>
      <c r="P138" s="470">
        <v>0.02</v>
      </c>
      <c r="Q138" s="451"/>
      <c r="R138" s="60"/>
      <c r="S138" s="60"/>
      <c r="T138" s="64"/>
      <c r="U138" s="130">
        <f t="shared" si="10"/>
        <v>17318</v>
      </c>
      <c r="V138" s="110"/>
      <c r="W138" s="157"/>
      <c r="X138" s="156"/>
    </row>
    <row r="139" spans="1:24" s="4" customFormat="1" ht="18" customHeight="1" x14ac:dyDescent="0.3">
      <c r="B139" s="39"/>
      <c r="C139" s="43"/>
      <c r="D139" s="55"/>
      <c r="E139" s="56"/>
      <c r="F139" s="56"/>
      <c r="G139" s="56"/>
      <c r="H139" s="57"/>
      <c r="I139" s="465" t="s">
        <v>112</v>
      </c>
      <c r="J139" s="466">
        <f>J135</f>
        <v>865869.6</v>
      </c>
      <c r="K139" s="467" t="s">
        <v>6</v>
      </c>
      <c r="L139" s="468" t="s">
        <v>26</v>
      </c>
      <c r="M139" s="469">
        <v>1</v>
      </c>
      <c r="N139" s="467" t="s">
        <v>16</v>
      </c>
      <c r="O139" s="468" t="s">
        <v>26</v>
      </c>
      <c r="P139" s="470">
        <v>0.01</v>
      </c>
      <c r="Q139" s="451"/>
      <c r="R139" s="60"/>
      <c r="S139" s="60"/>
      <c r="T139" s="64"/>
      <c r="U139" s="130">
        <f t="shared" si="10"/>
        <v>8659</v>
      </c>
      <c r="V139" s="110"/>
      <c r="W139" s="157"/>
    </row>
    <row r="140" spans="1:24" s="4" customFormat="1" ht="18" customHeight="1" x14ac:dyDescent="0.3">
      <c r="A140" s="4" t="s">
        <v>27</v>
      </c>
      <c r="B140" s="39"/>
      <c r="C140" s="43"/>
      <c r="D140" s="44" t="s">
        <v>126</v>
      </c>
      <c r="E140" s="45">
        <v>0</v>
      </c>
      <c r="F140" s="45">
        <v>2874</v>
      </c>
      <c r="G140" s="45">
        <f>E140-F140</f>
        <v>-2874</v>
      </c>
      <c r="H140" s="46">
        <f>SUM(U140:U140)</f>
        <v>0</v>
      </c>
      <c r="I140" s="123"/>
      <c r="J140" s="162"/>
      <c r="K140" s="107" t="s">
        <v>6</v>
      </c>
      <c r="L140" s="108" t="s">
        <v>26</v>
      </c>
      <c r="M140" s="109"/>
      <c r="N140" s="107" t="s">
        <v>65</v>
      </c>
      <c r="O140" s="108" t="s">
        <v>26</v>
      </c>
      <c r="P140" s="106"/>
      <c r="Q140" s="52" t="s">
        <v>25</v>
      </c>
      <c r="R140" s="49"/>
      <c r="S140" s="49"/>
      <c r="T140" s="53"/>
      <c r="U140" s="132">
        <f>J140*M140*P140</f>
        <v>0</v>
      </c>
      <c r="V140" s="29">
        <f>H140-E140</f>
        <v>0</v>
      </c>
      <c r="W140" s="30" t="e">
        <f>V140/E140*100</f>
        <v>#DIV/0!</v>
      </c>
      <c r="X140" s="156"/>
    </row>
    <row r="141" spans="1:24" s="4" customFormat="1" ht="18" customHeight="1" x14ac:dyDescent="0.3">
      <c r="B141" s="39"/>
      <c r="C141" s="40" t="s">
        <v>116</v>
      </c>
      <c r="D141" s="95"/>
      <c r="E141" s="33">
        <f>SUM(E142:E145)</f>
        <v>7400</v>
      </c>
      <c r="F141" s="33">
        <f>SUM(F142:F145)</f>
        <v>5008</v>
      </c>
      <c r="G141" s="33">
        <f>SUM(G142:G145)</f>
        <v>2392</v>
      </c>
      <c r="H141" s="33">
        <f>SUM(H142:H145)</f>
        <v>7399.9840000000004</v>
      </c>
      <c r="I141" s="593" t="s">
        <v>257</v>
      </c>
      <c r="J141" s="594"/>
      <c r="K141" s="594"/>
      <c r="L141" s="594"/>
      <c r="M141" s="594"/>
      <c r="N141" s="594"/>
      <c r="O141" s="594"/>
      <c r="P141" s="594"/>
      <c r="Q141" s="594"/>
      <c r="R141" s="163"/>
      <c r="S141" s="163"/>
      <c r="T141" s="164"/>
      <c r="U141" s="165"/>
      <c r="V141" s="29">
        <f>H141-E141</f>
        <v>-1.599999999962165E-2</v>
      </c>
      <c r="W141" s="30">
        <f>V141/E141*100</f>
        <v>-2.1621621621110336E-4</v>
      </c>
      <c r="X141" s="156"/>
    </row>
    <row r="142" spans="1:24" s="4" customFormat="1" ht="18" customHeight="1" x14ac:dyDescent="0.3">
      <c r="A142" s="4" t="s">
        <v>36</v>
      </c>
      <c r="B142" s="39"/>
      <c r="C142" s="122"/>
      <c r="D142" s="44" t="s">
        <v>129</v>
      </c>
      <c r="E142" s="46">
        <v>4800</v>
      </c>
      <c r="F142" s="45">
        <v>3708</v>
      </c>
      <c r="G142" s="45">
        <f>E142-F142</f>
        <v>1092</v>
      </c>
      <c r="H142" s="46">
        <f>SUM(U142:U144)</f>
        <v>4799.9840000000004</v>
      </c>
      <c r="I142" s="337" t="s">
        <v>128</v>
      </c>
      <c r="J142" s="407">
        <v>200</v>
      </c>
      <c r="K142" s="404" t="s">
        <v>6</v>
      </c>
      <c r="L142" s="405" t="s">
        <v>26</v>
      </c>
      <c r="M142" s="406">
        <v>12</v>
      </c>
      <c r="N142" s="471" t="s">
        <v>65</v>
      </c>
      <c r="O142" s="472"/>
      <c r="P142" s="473"/>
      <c r="Q142" s="471"/>
      <c r="R142" s="49"/>
      <c r="S142" s="49"/>
      <c r="T142" s="53"/>
      <c r="U142" s="132">
        <f>J142*M142</f>
        <v>2400</v>
      </c>
      <c r="V142" s="29">
        <f>H142-E142</f>
        <v>-1.599999999962165E-2</v>
      </c>
      <c r="W142" s="30">
        <f>V142/E142*100</f>
        <v>-3.3333333332545106E-4</v>
      </c>
      <c r="X142" s="161"/>
    </row>
    <row r="143" spans="1:24" s="4" customFormat="1" ht="18" customHeight="1" x14ac:dyDescent="0.3">
      <c r="B143" s="39"/>
      <c r="C143" s="43"/>
      <c r="D143" s="55"/>
      <c r="E143" s="57"/>
      <c r="F143" s="45"/>
      <c r="G143" s="45"/>
      <c r="H143" s="57"/>
      <c r="I143" s="341" t="s">
        <v>254</v>
      </c>
      <c r="J143" s="372">
        <v>15.476000000000001</v>
      </c>
      <c r="K143" s="373" t="s">
        <v>6</v>
      </c>
      <c r="L143" s="374" t="s">
        <v>26</v>
      </c>
      <c r="M143" s="375">
        <v>4</v>
      </c>
      <c r="N143" s="373" t="s">
        <v>469</v>
      </c>
      <c r="O143" s="374" t="s">
        <v>26</v>
      </c>
      <c r="P143" s="372">
        <v>21</v>
      </c>
      <c r="Q143" s="474" t="s">
        <v>25</v>
      </c>
      <c r="R143" s="49"/>
      <c r="S143" s="49"/>
      <c r="T143" s="53"/>
      <c r="U143" s="130">
        <f>J143*M143*P143</f>
        <v>1299.9840000000002</v>
      </c>
      <c r="V143" s="110"/>
      <c r="W143" s="111"/>
      <c r="X143" s="161"/>
    </row>
    <row r="144" spans="1:24" s="4" customFormat="1" ht="18" customHeight="1" x14ac:dyDescent="0.3">
      <c r="B144" s="39"/>
      <c r="C144" s="43"/>
      <c r="D144" s="158"/>
      <c r="E144" s="160"/>
      <c r="F144" s="45"/>
      <c r="G144" s="45"/>
      <c r="H144" s="160"/>
      <c r="I144" s="453" t="s">
        <v>255</v>
      </c>
      <c r="J144" s="372">
        <v>220</v>
      </c>
      <c r="K144" s="373" t="s">
        <v>6</v>
      </c>
      <c r="L144" s="374" t="s">
        <v>26</v>
      </c>
      <c r="M144" s="375">
        <v>1</v>
      </c>
      <c r="N144" s="373" t="s">
        <v>256</v>
      </c>
      <c r="O144" s="374" t="s">
        <v>26</v>
      </c>
      <c r="P144" s="372">
        <v>5</v>
      </c>
      <c r="Q144" s="474" t="s">
        <v>25</v>
      </c>
      <c r="R144" s="49"/>
      <c r="S144" s="49"/>
      <c r="T144" s="53"/>
      <c r="U144" s="130">
        <f>J144*M144*P144</f>
        <v>1100</v>
      </c>
      <c r="V144" s="134"/>
      <c r="W144" s="135"/>
    </row>
    <row r="145" spans="1:29" s="4" customFormat="1" ht="18" customHeight="1" x14ac:dyDescent="0.3">
      <c r="B145" s="39"/>
      <c r="C145" s="43"/>
      <c r="D145" s="44" t="s">
        <v>51</v>
      </c>
      <c r="E145" s="45">
        <v>2600</v>
      </c>
      <c r="F145" s="45">
        <v>1300</v>
      </c>
      <c r="G145" s="45">
        <f>E145-F145</f>
        <v>1300</v>
      </c>
      <c r="H145" s="45">
        <f>SUM(U145:U147)</f>
        <v>2600</v>
      </c>
      <c r="I145" s="337" t="s">
        <v>170</v>
      </c>
      <c r="J145" s="407">
        <v>50</v>
      </c>
      <c r="K145" s="404" t="s">
        <v>6</v>
      </c>
      <c r="L145" s="405" t="s">
        <v>26</v>
      </c>
      <c r="M145" s="406">
        <v>4</v>
      </c>
      <c r="N145" s="404" t="s">
        <v>16</v>
      </c>
      <c r="O145" s="405" t="s">
        <v>26</v>
      </c>
      <c r="P145" s="407">
        <v>4</v>
      </c>
      <c r="Q145" s="404" t="s">
        <v>25</v>
      </c>
      <c r="R145" s="49"/>
      <c r="S145" s="49"/>
      <c r="T145" s="53"/>
      <c r="U145" s="132">
        <f>J145*M145*P145</f>
        <v>800</v>
      </c>
      <c r="V145" s="29"/>
      <c r="W145" s="30"/>
    </row>
    <row r="146" spans="1:29" s="4" customFormat="1" ht="18" customHeight="1" x14ac:dyDescent="0.3">
      <c r="B146" s="39"/>
      <c r="C146" s="43"/>
      <c r="D146" s="55"/>
      <c r="E146" s="56"/>
      <c r="F146" s="56"/>
      <c r="G146" s="56"/>
      <c r="H146" s="56"/>
      <c r="I146" s="341" t="s">
        <v>172</v>
      </c>
      <c r="J146" s="372">
        <v>50</v>
      </c>
      <c r="K146" s="373" t="s">
        <v>6</v>
      </c>
      <c r="L146" s="374" t="s">
        <v>26</v>
      </c>
      <c r="M146" s="375">
        <v>10</v>
      </c>
      <c r="N146" s="373" t="s">
        <v>16</v>
      </c>
      <c r="O146" s="374" t="s">
        <v>26</v>
      </c>
      <c r="P146" s="372">
        <v>2</v>
      </c>
      <c r="Q146" s="373" t="s">
        <v>25</v>
      </c>
      <c r="R146" s="60"/>
      <c r="S146" s="60"/>
      <c r="T146" s="64"/>
      <c r="U146" s="130">
        <f>J146*M146*P146</f>
        <v>1000</v>
      </c>
      <c r="V146" s="110"/>
      <c r="W146" s="111"/>
    </row>
    <row r="147" spans="1:29" s="4" customFormat="1" ht="18" customHeight="1" x14ac:dyDescent="0.3">
      <c r="B147" s="39"/>
      <c r="C147" s="166"/>
      <c r="D147" s="158"/>
      <c r="E147" s="159"/>
      <c r="F147" s="159"/>
      <c r="G147" s="159"/>
      <c r="H147" s="159"/>
      <c r="I147" s="453" t="s">
        <v>181</v>
      </c>
      <c r="J147" s="475">
        <v>50</v>
      </c>
      <c r="K147" s="476" t="s">
        <v>6</v>
      </c>
      <c r="L147" s="477" t="s">
        <v>26</v>
      </c>
      <c r="M147" s="478">
        <v>4</v>
      </c>
      <c r="N147" s="476" t="s">
        <v>16</v>
      </c>
      <c r="O147" s="477" t="s">
        <v>26</v>
      </c>
      <c r="P147" s="475">
        <v>4</v>
      </c>
      <c r="Q147" s="476" t="s">
        <v>25</v>
      </c>
      <c r="R147" s="127"/>
      <c r="S147" s="127"/>
      <c r="T147" s="128"/>
      <c r="U147" s="133">
        <f>J147*M147*P147</f>
        <v>800</v>
      </c>
      <c r="V147" s="134"/>
      <c r="W147" s="135"/>
    </row>
    <row r="148" spans="1:29" s="4" customFormat="1" ht="18" customHeight="1" x14ac:dyDescent="0.3">
      <c r="B148" s="39"/>
      <c r="C148" s="40" t="s">
        <v>41</v>
      </c>
      <c r="D148" s="95"/>
      <c r="E148" s="33">
        <f>SUM(E149:E184)</f>
        <v>231819</v>
      </c>
      <c r="F148" s="33">
        <f>SUM(F149:F184)</f>
        <v>158023</v>
      </c>
      <c r="G148" s="33">
        <f>SUM(G149:G184)</f>
        <v>73796</v>
      </c>
      <c r="H148" s="34">
        <f>SUM(H149:H184)</f>
        <v>222416.8</v>
      </c>
      <c r="I148" s="595" t="s">
        <v>447</v>
      </c>
      <c r="J148" s="596"/>
      <c r="K148" s="596"/>
      <c r="L148" s="596"/>
      <c r="M148" s="596"/>
      <c r="N148" s="596"/>
      <c r="O148" s="596"/>
      <c r="P148" s="596"/>
      <c r="Q148" s="596"/>
      <c r="R148" s="163"/>
      <c r="S148" s="163"/>
      <c r="T148" s="164"/>
      <c r="U148" s="165"/>
      <c r="V148" s="29">
        <f>H148-E148</f>
        <v>-9402.2000000000116</v>
      </c>
      <c r="W148" s="30">
        <f>V148/E148*100</f>
        <v>-4.0558366656745184</v>
      </c>
    </row>
    <row r="149" spans="1:29" s="4" customFormat="1" ht="18" customHeight="1" x14ac:dyDescent="0.3">
      <c r="A149" s="4" t="s">
        <v>30</v>
      </c>
      <c r="B149" s="39"/>
      <c r="C149" s="122"/>
      <c r="D149" s="44" t="s">
        <v>50</v>
      </c>
      <c r="E149" s="45">
        <v>1480</v>
      </c>
      <c r="F149" s="45">
        <v>789</v>
      </c>
      <c r="G149" s="45">
        <f>E149-F149</f>
        <v>691</v>
      </c>
      <c r="H149" s="46">
        <f>SUM(U149:U150)</f>
        <v>1480</v>
      </c>
      <c r="I149" s="393" t="s">
        <v>35</v>
      </c>
      <c r="J149" s="342">
        <v>200</v>
      </c>
      <c r="K149" s="343" t="s">
        <v>6</v>
      </c>
      <c r="L149" s="343" t="s">
        <v>26</v>
      </c>
      <c r="M149" s="344">
        <v>4</v>
      </c>
      <c r="N149" s="343" t="s">
        <v>16</v>
      </c>
      <c r="O149" s="343"/>
      <c r="P149" s="342"/>
      <c r="Q149" s="343"/>
      <c r="R149" s="60"/>
      <c r="S149" s="60"/>
      <c r="T149" s="64"/>
      <c r="U149" s="130">
        <f>J149*M149</f>
        <v>800</v>
      </c>
      <c r="V149" s="29">
        <f>H149-E149</f>
        <v>0</v>
      </c>
      <c r="W149" s="30">
        <f>V149/E149*100</f>
        <v>0</v>
      </c>
      <c r="X149" s="156"/>
    </row>
    <row r="150" spans="1:29" s="4" customFormat="1" ht="18" customHeight="1" x14ac:dyDescent="0.3">
      <c r="B150" s="39"/>
      <c r="C150" s="43"/>
      <c r="D150" s="158"/>
      <c r="E150" s="159"/>
      <c r="F150" s="159"/>
      <c r="G150" s="159"/>
      <c r="H150" s="160"/>
      <c r="I150" s="396" t="s">
        <v>131</v>
      </c>
      <c r="J150" s="342">
        <v>20</v>
      </c>
      <c r="K150" s="343" t="s">
        <v>6</v>
      </c>
      <c r="L150" s="343" t="s">
        <v>26</v>
      </c>
      <c r="M150" s="344">
        <v>2</v>
      </c>
      <c r="N150" s="343" t="s">
        <v>16</v>
      </c>
      <c r="O150" s="343" t="s">
        <v>26</v>
      </c>
      <c r="P150" s="342">
        <v>17</v>
      </c>
      <c r="Q150" s="343" t="s">
        <v>25</v>
      </c>
      <c r="R150" s="60"/>
      <c r="S150" s="60"/>
      <c r="T150" s="64"/>
      <c r="U150" s="130">
        <f>J150*M150*P150</f>
        <v>680</v>
      </c>
      <c r="V150" s="134"/>
      <c r="W150" s="135"/>
    </row>
    <row r="151" spans="1:29" s="4" customFormat="1" ht="18" customHeight="1" x14ac:dyDescent="0.3">
      <c r="A151" s="4" t="s">
        <v>42</v>
      </c>
      <c r="B151" s="39"/>
      <c r="C151" s="43"/>
      <c r="D151" s="44" t="s">
        <v>182</v>
      </c>
      <c r="E151" s="45">
        <v>91749</v>
      </c>
      <c r="F151" s="45">
        <v>74852</v>
      </c>
      <c r="G151" s="45">
        <f>E151-F151</f>
        <v>16897</v>
      </c>
      <c r="H151" s="46">
        <f>SUM(U151:U167)</f>
        <v>84346.6</v>
      </c>
      <c r="I151" s="479" t="s">
        <v>236</v>
      </c>
      <c r="J151" s="407">
        <f>(J8+J37)/12</f>
        <v>34067</v>
      </c>
      <c r="K151" s="404" t="s">
        <v>6</v>
      </c>
      <c r="L151" s="404" t="s">
        <v>26</v>
      </c>
      <c r="M151" s="406">
        <v>12</v>
      </c>
      <c r="N151" s="404" t="s">
        <v>65</v>
      </c>
      <c r="O151" s="404" t="s">
        <v>26</v>
      </c>
      <c r="P151" s="480">
        <v>2.5000000000000001E-2</v>
      </c>
      <c r="Q151" s="481"/>
      <c r="R151" s="49"/>
      <c r="S151" s="49"/>
      <c r="T151" s="53"/>
      <c r="U151" s="132">
        <f>ROUNDUP(J151*M151*P151,0)</f>
        <v>10221</v>
      </c>
      <c r="V151" s="29">
        <f>H151-E151</f>
        <v>-7402.3999999999942</v>
      </c>
      <c r="W151" s="30">
        <f>V151/E151*100</f>
        <v>-8.0680988348646778</v>
      </c>
      <c r="X151" s="156"/>
    </row>
    <row r="152" spans="1:29" s="4" customFormat="1" ht="18" customHeight="1" x14ac:dyDescent="0.3">
      <c r="B152" s="39"/>
      <c r="C152" s="43"/>
      <c r="D152" s="55"/>
      <c r="E152" s="56"/>
      <c r="F152" s="56"/>
      <c r="G152" s="56"/>
      <c r="H152" s="57"/>
      <c r="I152" s="482" t="s">
        <v>180</v>
      </c>
      <c r="J152" s="445">
        <v>270000</v>
      </c>
      <c r="K152" s="446" t="s">
        <v>6</v>
      </c>
      <c r="L152" s="446" t="s">
        <v>26</v>
      </c>
      <c r="M152" s="448">
        <v>1</v>
      </c>
      <c r="N152" s="446" t="s">
        <v>16</v>
      </c>
      <c r="O152" s="446" t="s">
        <v>26</v>
      </c>
      <c r="P152" s="483">
        <v>8.9999999999999993E-3</v>
      </c>
      <c r="Q152" s="484"/>
      <c r="R152" s="292"/>
      <c r="S152" s="292"/>
      <c r="T152" s="293"/>
      <c r="U152" s="327">
        <f>ROUNDUP(J152*M152*P152,0)</f>
        <v>2430</v>
      </c>
      <c r="V152" s="110"/>
      <c r="W152" s="157"/>
    </row>
    <row r="153" spans="1:29" s="4" customFormat="1" ht="18" customHeight="1" x14ac:dyDescent="0.3">
      <c r="B153" s="39"/>
      <c r="C153" s="43"/>
      <c r="D153" s="55"/>
      <c r="E153" s="56"/>
      <c r="F153" s="56"/>
      <c r="G153" s="56"/>
      <c r="H153" s="57"/>
      <c r="I153" s="482" t="s">
        <v>233</v>
      </c>
      <c r="J153" s="342">
        <v>20</v>
      </c>
      <c r="K153" s="343" t="s">
        <v>6</v>
      </c>
      <c r="L153" s="343" t="s">
        <v>26</v>
      </c>
      <c r="M153" s="344">
        <v>10</v>
      </c>
      <c r="N153" s="343" t="s">
        <v>16</v>
      </c>
      <c r="O153" s="343"/>
      <c r="P153" s="342"/>
      <c r="Q153" s="485"/>
      <c r="R153" s="60"/>
      <c r="S153" s="60"/>
      <c r="T153" s="64"/>
      <c r="U153" s="130">
        <f t="shared" ref="U153:U174" si="11">J153*M153</f>
        <v>200</v>
      </c>
      <c r="V153" s="110"/>
      <c r="W153" s="157"/>
    </row>
    <row r="154" spans="1:29" s="4" customFormat="1" ht="18" customHeight="1" x14ac:dyDescent="0.3">
      <c r="B154" s="39"/>
      <c r="C154" s="43"/>
      <c r="D154" s="55"/>
      <c r="E154" s="56"/>
      <c r="F154" s="56"/>
      <c r="G154" s="56"/>
      <c r="H154" s="57"/>
      <c r="I154" s="482" t="s">
        <v>179</v>
      </c>
      <c r="J154" s="342">
        <v>200</v>
      </c>
      <c r="K154" s="343" t="s">
        <v>6</v>
      </c>
      <c r="L154" s="343" t="s">
        <v>26</v>
      </c>
      <c r="M154" s="344">
        <v>10</v>
      </c>
      <c r="N154" s="343" t="s">
        <v>16</v>
      </c>
      <c r="O154" s="343"/>
      <c r="P154" s="342"/>
      <c r="Q154" s="343"/>
      <c r="R154" s="60"/>
      <c r="S154" s="60"/>
      <c r="T154" s="64"/>
      <c r="U154" s="130">
        <f t="shared" si="11"/>
        <v>2000</v>
      </c>
      <c r="V154" s="110"/>
      <c r="W154" s="157"/>
    </row>
    <row r="155" spans="1:29" s="4" customFormat="1" ht="18" customHeight="1" x14ac:dyDescent="0.3">
      <c r="B155" s="39"/>
      <c r="C155" s="43"/>
      <c r="D155" s="55"/>
      <c r="E155" s="56"/>
      <c r="F155" s="56"/>
      <c r="G155" s="56"/>
      <c r="H155" s="57"/>
      <c r="I155" s="482" t="s">
        <v>176</v>
      </c>
      <c r="J155" s="342">
        <v>1000</v>
      </c>
      <c r="K155" s="343" t="s">
        <v>6</v>
      </c>
      <c r="L155" s="343" t="s">
        <v>26</v>
      </c>
      <c r="M155" s="344">
        <v>1</v>
      </c>
      <c r="N155" s="343" t="s">
        <v>16</v>
      </c>
      <c r="O155" s="343"/>
      <c r="P155" s="342"/>
      <c r="Q155" s="343"/>
      <c r="R155" s="60"/>
      <c r="S155" s="60"/>
      <c r="T155" s="64"/>
      <c r="U155" s="130">
        <f t="shared" si="11"/>
        <v>1000</v>
      </c>
      <c r="V155" s="110"/>
      <c r="W155" s="157"/>
    </row>
    <row r="156" spans="1:29" s="4" customFormat="1" ht="18" customHeight="1" x14ac:dyDescent="0.3">
      <c r="B156" s="39"/>
      <c r="C156" s="43"/>
      <c r="D156" s="55"/>
      <c r="E156" s="56"/>
      <c r="F156" s="56"/>
      <c r="G156" s="56"/>
      <c r="H156" s="57"/>
      <c r="I156" s="482" t="s">
        <v>230</v>
      </c>
      <c r="J156" s="372">
        <v>3000</v>
      </c>
      <c r="K156" s="373" t="s">
        <v>6</v>
      </c>
      <c r="L156" s="373" t="s">
        <v>26</v>
      </c>
      <c r="M156" s="375">
        <v>1</v>
      </c>
      <c r="N156" s="373" t="s">
        <v>16</v>
      </c>
      <c r="O156" s="343"/>
      <c r="P156" s="342"/>
      <c r="Q156" s="343"/>
      <c r="R156" s="60"/>
      <c r="S156" s="60"/>
      <c r="T156" s="64"/>
      <c r="U156" s="130">
        <f>J156*M156</f>
        <v>3000</v>
      </c>
      <c r="V156" s="110"/>
      <c r="W156" s="157"/>
    </row>
    <row r="157" spans="1:29" s="4" customFormat="1" ht="18" customHeight="1" x14ac:dyDescent="0.3">
      <c r="B157" s="39"/>
      <c r="C157" s="43"/>
      <c r="D157" s="55"/>
      <c r="E157" s="56"/>
      <c r="F157" s="56"/>
      <c r="G157" s="56"/>
      <c r="H157" s="57"/>
      <c r="I157" s="482" t="s">
        <v>227</v>
      </c>
      <c r="J157" s="372">
        <v>187</v>
      </c>
      <c r="K157" s="373" t="s">
        <v>6</v>
      </c>
      <c r="L157" s="373" t="s">
        <v>26</v>
      </c>
      <c r="M157" s="375">
        <v>12</v>
      </c>
      <c r="N157" s="373" t="s">
        <v>65</v>
      </c>
      <c r="O157" s="343"/>
      <c r="P157" s="342"/>
      <c r="Q157" s="343"/>
      <c r="R157" s="60"/>
      <c r="S157" s="60"/>
      <c r="T157" s="64"/>
      <c r="U157" s="130">
        <f t="shared" si="11"/>
        <v>2244</v>
      </c>
      <c r="V157" s="110"/>
      <c r="W157" s="157"/>
    </row>
    <row r="158" spans="1:29" s="4" customFormat="1" ht="18" customHeight="1" x14ac:dyDescent="0.3">
      <c r="B158" s="39"/>
      <c r="C158" s="43"/>
      <c r="D158" s="55"/>
      <c r="E158" s="56"/>
      <c r="F158" s="56"/>
      <c r="G158" s="56"/>
      <c r="H158" s="57"/>
      <c r="I158" s="482" t="s">
        <v>175</v>
      </c>
      <c r="J158" s="372">
        <v>360</v>
      </c>
      <c r="K158" s="373" t="s">
        <v>6</v>
      </c>
      <c r="L158" s="373" t="s">
        <v>26</v>
      </c>
      <c r="M158" s="375">
        <v>6</v>
      </c>
      <c r="N158" s="373" t="s">
        <v>16</v>
      </c>
      <c r="O158" s="343"/>
      <c r="P158" s="342"/>
      <c r="Q158" s="343"/>
      <c r="R158" s="60"/>
      <c r="S158" s="60"/>
      <c r="T158" s="64"/>
      <c r="U158" s="130">
        <f t="shared" si="11"/>
        <v>2160</v>
      </c>
      <c r="V158" s="110"/>
      <c r="W158" s="157"/>
      <c r="AC158" s="156"/>
    </row>
    <row r="159" spans="1:29" s="4" customFormat="1" ht="18" customHeight="1" x14ac:dyDescent="0.3">
      <c r="B159" s="39"/>
      <c r="C159" s="43"/>
      <c r="D159" s="55"/>
      <c r="E159" s="56"/>
      <c r="F159" s="56"/>
      <c r="G159" s="56"/>
      <c r="H159" s="57"/>
      <c r="I159" s="482" t="s">
        <v>177</v>
      </c>
      <c r="J159" s="342">
        <v>200</v>
      </c>
      <c r="K159" s="343" t="s">
        <v>6</v>
      </c>
      <c r="L159" s="343" t="s">
        <v>26</v>
      </c>
      <c r="M159" s="344">
        <v>6</v>
      </c>
      <c r="N159" s="343" t="s">
        <v>16</v>
      </c>
      <c r="O159" s="343"/>
      <c r="P159" s="342"/>
      <c r="Q159" s="343"/>
      <c r="R159" s="60"/>
      <c r="S159" s="60"/>
      <c r="T159" s="64"/>
      <c r="U159" s="130">
        <f t="shared" si="11"/>
        <v>1200</v>
      </c>
      <c r="V159" s="110"/>
      <c r="W159" s="157"/>
    </row>
    <row r="160" spans="1:29" s="4" customFormat="1" ht="18" customHeight="1" x14ac:dyDescent="0.3">
      <c r="B160" s="39"/>
      <c r="C160" s="43"/>
      <c r="D160" s="55"/>
      <c r="E160" s="56"/>
      <c r="F160" s="56"/>
      <c r="G160" s="56"/>
      <c r="H160" s="57"/>
      <c r="I160" s="482" t="s">
        <v>178</v>
      </c>
      <c r="J160" s="372">
        <v>160</v>
      </c>
      <c r="K160" s="373" t="s">
        <v>6</v>
      </c>
      <c r="L160" s="373" t="s">
        <v>26</v>
      </c>
      <c r="M160" s="375">
        <v>4</v>
      </c>
      <c r="N160" s="373" t="s">
        <v>16</v>
      </c>
      <c r="O160" s="343"/>
      <c r="P160" s="342"/>
      <c r="Q160" s="343"/>
      <c r="R160" s="60"/>
      <c r="S160" s="60"/>
      <c r="T160" s="64"/>
      <c r="U160" s="130">
        <f t="shared" si="11"/>
        <v>640</v>
      </c>
      <c r="V160" s="110"/>
      <c r="W160" s="157"/>
    </row>
    <row r="161" spans="1:24" s="4" customFormat="1" ht="18" customHeight="1" x14ac:dyDescent="0.3">
      <c r="B161" s="39"/>
      <c r="C161" s="43"/>
      <c r="D161" s="55"/>
      <c r="E161" s="56"/>
      <c r="F161" s="56"/>
      <c r="G161" s="56"/>
      <c r="H161" s="57"/>
      <c r="I161" s="482" t="s">
        <v>237</v>
      </c>
      <c r="J161" s="372">
        <v>95.8</v>
      </c>
      <c r="K161" s="373" t="s">
        <v>6</v>
      </c>
      <c r="L161" s="373" t="s">
        <v>26</v>
      </c>
      <c r="M161" s="375">
        <v>12</v>
      </c>
      <c r="N161" s="373" t="s">
        <v>65</v>
      </c>
      <c r="O161" s="343"/>
      <c r="P161" s="342"/>
      <c r="Q161" s="343"/>
      <c r="R161" s="60"/>
      <c r="S161" s="60"/>
      <c r="T161" s="64"/>
      <c r="U161" s="130">
        <f t="shared" si="11"/>
        <v>1149.5999999999999</v>
      </c>
      <c r="V161" s="110"/>
      <c r="W161" s="157"/>
    </row>
    <row r="162" spans="1:24" s="4" customFormat="1" ht="18" customHeight="1" x14ac:dyDescent="0.3">
      <c r="B162" s="39"/>
      <c r="C162" s="43"/>
      <c r="D162" s="55"/>
      <c r="E162" s="56"/>
      <c r="F162" s="56"/>
      <c r="G162" s="56"/>
      <c r="H162" s="57"/>
      <c r="I162" s="482" t="s">
        <v>184</v>
      </c>
      <c r="J162" s="372">
        <v>3502.5</v>
      </c>
      <c r="K162" s="373" t="s">
        <v>6</v>
      </c>
      <c r="L162" s="373" t="s">
        <v>26</v>
      </c>
      <c r="M162" s="375">
        <v>12</v>
      </c>
      <c r="N162" s="373" t="s">
        <v>65</v>
      </c>
      <c r="O162" s="343"/>
      <c r="P162" s="342"/>
      <c r="Q162" s="343"/>
      <c r="R162" s="60"/>
      <c r="S162" s="60"/>
      <c r="T162" s="64"/>
      <c r="U162" s="130">
        <f t="shared" si="11"/>
        <v>42030</v>
      </c>
      <c r="V162" s="110"/>
      <c r="W162" s="157"/>
    </row>
    <row r="163" spans="1:24" s="4" customFormat="1" ht="18" customHeight="1" x14ac:dyDescent="0.3">
      <c r="B163" s="39"/>
      <c r="C163" s="43"/>
      <c r="D163" s="55"/>
      <c r="E163" s="56"/>
      <c r="F163" s="56"/>
      <c r="G163" s="56"/>
      <c r="H163" s="57"/>
      <c r="I163" s="482" t="s">
        <v>113</v>
      </c>
      <c r="J163" s="342">
        <v>200</v>
      </c>
      <c r="K163" s="343" t="s">
        <v>6</v>
      </c>
      <c r="L163" s="343" t="s">
        <v>26</v>
      </c>
      <c r="M163" s="344">
        <v>5</v>
      </c>
      <c r="N163" s="343" t="s">
        <v>16</v>
      </c>
      <c r="O163" s="343"/>
      <c r="P163" s="342"/>
      <c r="Q163" s="343"/>
      <c r="R163" s="60"/>
      <c r="S163" s="60"/>
      <c r="T163" s="64"/>
      <c r="U163" s="130">
        <f t="shared" si="11"/>
        <v>1000</v>
      </c>
      <c r="V163" s="167"/>
      <c r="W163" s="157"/>
    </row>
    <row r="164" spans="1:24" s="4" customFormat="1" ht="18" customHeight="1" x14ac:dyDescent="0.3">
      <c r="B164" s="39"/>
      <c r="C164" s="43"/>
      <c r="D164" s="55"/>
      <c r="E164" s="56"/>
      <c r="F164" s="56"/>
      <c r="G164" s="56"/>
      <c r="H164" s="57"/>
      <c r="I164" s="482" t="s">
        <v>258</v>
      </c>
      <c r="J164" s="445">
        <v>242</v>
      </c>
      <c r="K164" s="373" t="s">
        <v>6</v>
      </c>
      <c r="L164" s="373" t="s">
        <v>26</v>
      </c>
      <c r="M164" s="375">
        <v>12</v>
      </c>
      <c r="N164" s="373" t="s">
        <v>65</v>
      </c>
      <c r="O164" s="343"/>
      <c r="P164" s="342"/>
      <c r="Q164" s="343"/>
      <c r="R164" s="60"/>
      <c r="S164" s="60"/>
      <c r="T164" s="64"/>
      <c r="U164" s="130">
        <f t="shared" si="11"/>
        <v>2904</v>
      </c>
      <c r="V164" s="167"/>
      <c r="W164" s="157"/>
    </row>
    <row r="165" spans="1:24" s="4" customFormat="1" ht="18" customHeight="1" x14ac:dyDescent="0.3">
      <c r="B165" s="39"/>
      <c r="C165" s="43"/>
      <c r="D165" s="55"/>
      <c r="E165" s="56"/>
      <c r="F165" s="56"/>
      <c r="G165" s="56"/>
      <c r="H165" s="57"/>
      <c r="I165" s="482" t="s">
        <v>259</v>
      </c>
      <c r="J165" s="445">
        <v>200</v>
      </c>
      <c r="K165" s="373" t="s">
        <v>6</v>
      </c>
      <c r="L165" s="373" t="s">
        <v>26</v>
      </c>
      <c r="M165" s="375">
        <v>12</v>
      </c>
      <c r="N165" s="373" t="s">
        <v>65</v>
      </c>
      <c r="O165" s="343"/>
      <c r="P165" s="342"/>
      <c r="Q165" s="343"/>
      <c r="R165" s="60"/>
      <c r="S165" s="60"/>
      <c r="T165" s="64"/>
      <c r="U165" s="130">
        <f t="shared" ref="U165" si="12">J165*M165</f>
        <v>2400</v>
      </c>
      <c r="V165" s="167"/>
      <c r="W165" s="157"/>
    </row>
    <row r="166" spans="1:24" s="4" customFormat="1" ht="18" customHeight="1" x14ac:dyDescent="0.3">
      <c r="B166" s="39"/>
      <c r="C166" s="43"/>
      <c r="D166" s="55"/>
      <c r="E166" s="56"/>
      <c r="F166" s="56"/>
      <c r="G166" s="56"/>
      <c r="H166" s="57"/>
      <c r="I166" s="482" t="s">
        <v>238</v>
      </c>
      <c r="J166" s="372">
        <v>374</v>
      </c>
      <c r="K166" s="373" t="s">
        <v>6</v>
      </c>
      <c r="L166" s="373" t="s">
        <v>26</v>
      </c>
      <c r="M166" s="375">
        <v>12</v>
      </c>
      <c r="N166" s="373" t="s">
        <v>65</v>
      </c>
      <c r="O166" s="343"/>
      <c r="P166" s="342"/>
      <c r="Q166" s="343"/>
      <c r="R166" s="60"/>
      <c r="S166" s="60"/>
      <c r="T166" s="64"/>
      <c r="U166" s="130">
        <f t="shared" si="11"/>
        <v>4488</v>
      </c>
      <c r="V166" s="167"/>
      <c r="W166" s="157"/>
    </row>
    <row r="167" spans="1:24" s="4" customFormat="1" ht="18" customHeight="1" x14ac:dyDescent="0.3">
      <c r="B167" s="39"/>
      <c r="C167" s="43"/>
      <c r="D167" s="55"/>
      <c r="E167" s="56"/>
      <c r="F167" s="56"/>
      <c r="G167" s="56"/>
      <c r="H167" s="57"/>
      <c r="I167" s="482" t="s">
        <v>226</v>
      </c>
      <c r="J167" s="372">
        <v>440</v>
      </c>
      <c r="K167" s="373" t="s">
        <v>6</v>
      </c>
      <c r="L167" s="373" t="s">
        <v>26</v>
      </c>
      <c r="M167" s="375">
        <v>12</v>
      </c>
      <c r="N167" s="373" t="s">
        <v>65</v>
      </c>
      <c r="O167" s="343"/>
      <c r="P167" s="342"/>
      <c r="Q167" s="343"/>
      <c r="R167" s="60"/>
      <c r="S167" s="60"/>
      <c r="T167" s="64"/>
      <c r="U167" s="130">
        <f t="shared" si="11"/>
        <v>5280</v>
      </c>
      <c r="V167" s="167"/>
      <c r="W167" s="157"/>
    </row>
    <row r="168" spans="1:24" s="4" customFormat="1" ht="18" customHeight="1" x14ac:dyDescent="0.3">
      <c r="A168" s="4" t="s">
        <v>45</v>
      </c>
      <c r="B168" s="39"/>
      <c r="C168" s="43"/>
      <c r="D168" s="44" t="s">
        <v>130</v>
      </c>
      <c r="E168" s="45">
        <v>84100</v>
      </c>
      <c r="F168" s="45">
        <v>55749</v>
      </c>
      <c r="G168" s="45">
        <f>E168-F168</f>
        <v>28351</v>
      </c>
      <c r="H168" s="46">
        <f>SUM(U168:U174)</f>
        <v>84100</v>
      </c>
      <c r="I168" s="486" t="s">
        <v>185</v>
      </c>
      <c r="J168" s="407">
        <v>2500</v>
      </c>
      <c r="K168" s="404" t="s">
        <v>6</v>
      </c>
      <c r="L168" s="404" t="s">
        <v>26</v>
      </c>
      <c r="M168" s="406">
        <v>12</v>
      </c>
      <c r="N168" s="404" t="s">
        <v>65</v>
      </c>
      <c r="O168" s="339"/>
      <c r="P168" s="338"/>
      <c r="Q168" s="339"/>
      <c r="R168" s="49"/>
      <c r="S168" s="49"/>
      <c r="T168" s="53"/>
      <c r="U168" s="132">
        <f t="shared" si="11"/>
        <v>30000</v>
      </c>
      <c r="V168" s="29">
        <f>H168-E168</f>
        <v>0</v>
      </c>
      <c r="W168" s="30">
        <f>V168/E168*100</f>
        <v>0</v>
      </c>
      <c r="X168" s="156"/>
    </row>
    <row r="169" spans="1:24" s="4" customFormat="1" ht="18" customHeight="1" x14ac:dyDescent="0.3">
      <c r="B169" s="39"/>
      <c r="C169" s="43"/>
      <c r="D169" s="55"/>
      <c r="E169" s="56"/>
      <c r="F169" s="56"/>
      <c r="G169" s="56"/>
      <c r="H169" s="57"/>
      <c r="I169" s="487" t="s">
        <v>183</v>
      </c>
      <c r="J169" s="372">
        <v>2500</v>
      </c>
      <c r="K169" s="373" t="s">
        <v>6</v>
      </c>
      <c r="L169" s="373" t="s">
        <v>26</v>
      </c>
      <c r="M169" s="375">
        <v>12</v>
      </c>
      <c r="N169" s="373" t="s">
        <v>65</v>
      </c>
      <c r="O169" s="343"/>
      <c r="P169" s="342"/>
      <c r="Q169" s="343"/>
      <c r="R169" s="60"/>
      <c r="S169" s="60"/>
      <c r="T169" s="64"/>
      <c r="U169" s="130">
        <f t="shared" si="11"/>
        <v>30000</v>
      </c>
      <c r="V169" s="110"/>
      <c r="W169" s="157"/>
    </row>
    <row r="170" spans="1:24" s="4" customFormat="1" ht="18" customHeight="1" x14ac:dyDescent="0.3">
      <c r="B170" s="39"/>
      <c r="C170" s="43"/>
      <c r="D170" s="55"/>
      <c r="E170" s="56"/>
      <c r="F170" s="56"/>
      <c r="G170" s="56"/>
      <c r="H170" s="57"/>
      <c r="I170" s="487" t="s">
        <v>187</v>
      </c>
      <c r="J170" s="372">
        <v>1000</v>
      </c>
      <c r="K170" s="373" t="s">
        <v>6</v>
      </c>
      <c r="L170" s="373" t="s">
        <v>26</v>
      </c>
      <c r="M170" s="375">
        <v>12</v>
      </c>
      <c r="N170" s="373" t="s">
        <v>65</v>
      </c>
      <c r="O170" s="343"/>
      <c r="P170" s="342"/>
      <c r="Q170" s="343"/>
      <c r="R170" s="60"/>
      <c r="S170" s="60"/>
      <c r="T170" s="64"/>
      <c r="U170" s="130">
        <f t="shared" si="11"/>
        <v>12000</v>
      </c>
      <c r="V170" s="110"/>
      <c r="W170" s="157"/>
    </row>
    <row r="171" spans="1:24" s="4" customFormat="1" ht="18" customHeight="1" x14ac:dyDescent="0.3">
      <c r="B171" s="39"/>
      <c r="C171" s="43"/>
      <c r="D171" s="55"/>
      <c r="E171" s="56"/>
      <c r="F171" s="56"/>
      <c r="G171" s="56"/>
      <c r="H171" s="57"/>
      <c r="I171" s="487" t="s">
        <v>188</v>
      </c>
      <c r="J171" s="372">
        <v>500</v>
      </c>
      <c r="K171" s="373" t="s">
        <v>6</v>
      </c>
      <c r="L171" s="373" t="s">
        <v>26</v>
      </c>
      <c r="M171" s="375">
        <v>12</v>
      </c>
      <c r="N171" s="373" t="s">
        <v>65</v>
      </c>
      <c r="O171" s="343"/>
      <c r="P171" s="342"/>
      <c r="Q171" s="343"/>
      <c r="R171" s="60"/>
      <c r="S171" s="60"/>
      <c r="T171" s="64"/>
      <c r="U171" s="130">
        <f t="shared" si="11"/>
        <v>6000</v>
      </c>
      <c r="V171" s="110"/>
      <c r="W171" s="157"/>
    </row>
    <row r="172" spans="1:24" s="4" customFormat="1" ht="18" customHeight="1" x14ac:dyDescent="0.3">
      <c r="B172" s="39"/>
      <c r="C172" s="43"/>
      <c r="D172" s="55"/>
      <c r="E172" s="56"/>
      <c r="F172" s="56"/>
      <c r="G172" s="56"/>
      <c r="H172" s="57"/>
      <c r="I172" s="487" t="s">
        <v>235</v>
      </c>
      <c r="J172" s="372">
        <v>400</v>
      </c>
      <c r="K172" s="373" t="s">
        <v>6</v>
      </c>
      <c r="L172" s="373" t="s">
        <v>26</v>
      </c>
      <c r="M172" s="375">
        <v>12</v>
      </c>
      <c r="N172" s="373" t="s">
        <v>65</v>
      </c>
      <c r="O172" s="343"/>
      <c r="P172" s="342"/>
      <c r="Q172" s="343"/>
      <c r="R172" s="60"/>
      <c r="S172" s="60"/>
      <c r="T172" s="64"/>
      <c r="U172" s="130">
        <f t="shared" si="11"/>
        <v>4800</v>
      </c>
      <c r="V172" s="110"/>
      <c r="W172" s="157"/>
    </row>
    <row r="173" spans="1:24" s="4" customFormat="1" ht="18" customHeight="1" x14ac:dyDescent="0.3">
      <c r="B173" s="39"/>
      <c r="C173" s="43"/>
      <c r="D173" s="55"/>
      <c r="E173" s="56"/>
      <c r="F173" s="56"/>
      <c r="G173" s="56"/>
      <c r="H173" s="57"/>
      <c r="I173" s="487" t="s">
        <v>186</v>
      </c>
      <c r="J173" s="372">
        <v>200</v>
      </c>
      <c r="K173" s="373" t="s">
        <v>6</v>
      </c>
      <c r="L173" s="373" t="s">
        <v>26</v>
      </c>
      <c r="M173" s="375">
        <v>6</v>
      </c>
      <c r="N173" s="373" t="s">
        <v>16</v>
      </c>
      <c r="O173" s="343"/>
      <c r="P173" s="342"/>
      <c r="Q173" s="343"/>
      <c r="R173" s="60"/>
      <c r="S173" s="60"/>
      <c r="T173" s="64"/>
      <c r="U173" s="130">
        <f t="shared" si="11"/>
        <v>1200</v>
      </c>
      <c r="V173" s="110"/>
      <c r="W173" s="157"/>
    </row>
    <row r="174" spans="1:24" s="4" customFormat="1" ht="18" customHeight="1" x14ac:dyDescent="0.3">
      <c r="B174" s="39"/>
      <c r="C174" s="43"/>
      <c r="D174" s="158"/>
      <c r="E174" s="159"/>
      <c r="F174" s="159"/>
      <c r="G174" s="159"/>
      <c r="H174" s="160"/>
      <c r="I174" s="487" t="s">
        <v>115</v>
      </c>
      <c r="J174" s="342">
        <v>5</v>
      </c>
      <c r="K174" s="343" t="s">
        <v>6</v>
      </c>
      <c r="L174" s="343" t="s">
        <v>26</v>
      </c>
      <c r="M174" s="344">
        <v>20</v>
      </c>
      <c r="N174" s="343" t="s">
        <v>16</v>
      </c>
      <c r="O174" s="343"/>
      <c r="P174" s="342"/>
      <c r="Q174" s="343"/>
      <c r="R174" s="60"/>
      <c r="S174" s="60"/>
      <c r="T174" s="64"/>
      <c r="U174" s="130">
        <f t="shared" si="11"/>
        <v>100</v>
      </c>
      <c r="V174" s="110"/>
      <c r="W174" s="157"/>
    </row>
    <row r="175" spans="1:24" s="4" customFormat="1" ht="18" customHeight="1" x14ac:dyDescent="0.3">
      <c r="A175" s="4" t="s">
        <v>33</v>
      </c>
      <c r="B175" s="39"/>
      <c r="C175" s="43"/>
      <c r="D175" s="44" t="s">
        <v>111</v>
      </c>
      <c r="E175" s="45">
        <v>19400</v>
      </c>
      <c r="F175" s="45">
        <v>18265</v>
      </c>
      <c r="G175" s="45">
        <f>E175-F175</f>
        <v>1135</v>
      </c>
      <c r="H175" s="46">
        <f>SUM(U175:U180)</f>
        <v>17399.8</v>
      </c>
      <c r="I175" s="486" t="s">
        <v>189</v>
      </c>
      <c r="J175" s="407">
        <v>600</v>
      </c>
      <c r="K175" s="404" t="s">
        <v>6</v>
      </c>
      <c r="L175" s="404" t="s">
        <v>26</v>
      </c>
      <c r="M175" s="406">
        <v>1</v>
      </c>
      <c r="N175" s="404" t="s">
        <v>16</v>
      </c>
      <c r="O175" s="404"/>
      <c r="P175" s="407"/>
      <c r="Q175" s="404"/>
      <c r="R175" s="49"/>
      <c r="S175" s="49"/>
      <c r="T175" s="53"/>
      <c r="U175" s="132">
        <f>J175*M175</f>
        <v>600</v>
      </c>
      <c r="V175" s="29">
        <f>H175-E175</f>
        <v>-2000.2000000000007</v>
      </c>
      <c r="W175" s="30">
        <f>V175/E175*100</f>
        <v>-10.31030927835052</v>
      </c>
      <c r="X175" s="156"/>
    </row>
    <row r="176" spans="1:24" s="4" customFormat="1" ht="18" customHeight="1" x14ac:dyDescent="0.3">
      <c r="B176" s="39"/>
      <c r="C176" s="43"/>
      <c r="D176" s="55"/>
      <c r="E176" s="56"/>
      <c r="F176" s="56"/>
      <c r="G176" s="56"/>
      <c r="H176" s="57"/>
      <c r="I176" s="487" t="s">
        <v>117</v>
      </c>
      <c r="J176" s="372">
        <v>150</v>
      </c>
      <c r="K176" s="373" t="s">
        <v>6</v>
      </c>
      <c r="L176" s="373" t="s">
        <v>26</v>
      </c>
      <c r="M176" s="375">
        <v>2</v>
      </c>
      <c r="N176" s="373" t="s">
        <v>16</v>
      </c>
      <c r="O176" s="373"/>
      <c r="P176" s="372"/>
      <c r="Q176" s="373"/>
      <c r="R176" s="60"/>
      <c r="S176" s="60"/>
      <c r="T176" s="64"/>
      <c r="U176" s="130">
        <f>J176*M176</f>
        <v>300</v>
      </c>
      <c r="V176" s="110"/>
      <c r="W176" s="111"/>
    </row>
    <row r="177" spans="1:24" s="4" customFormat="1" ht="18" customHeight="1" x14ac:dyDescent="0.3">
      <c r="B177" s="39"/>
      <c r="C177" s="43"/>
      <c r="D177" s="55"/>
      <c r="E177" s="56"/>
      <c r="F177" s="56"/>
      <c r="G177" s="56"/>
      <c r="H177" s="57"/>
      <c r="I177" s="488" t="s">
        <v>70</v>
      </c>
      <c r="J177" s="372">
        <v>7000</v>
      </c>
      <c r="K177" s="373" t="s">
        <v>6</v>
      </c>
      <c r="L177" s="373" t="s">
        <v>26</v>
      </c>
      <c r="M177" s="375">
        <v>1</v>
      </c>
      <c r="N177" s="373" t="s">
        <v>16</v>
      </c>
      <c r="O177" s="373"/>
      <c r="P177" s="372"/>
      <c r="Q177" s="373"/>
      <c r="R177" s="60"/>
      <c r="S177" s="60"/>
      <c r="T177" s="64"/>
      <c r="U177" s="130">
        <f>J177*M177</f>
        <v>7000</v>
      </c>
      <c r="V177" s="110"/>
      <c r="W177" s="111"/>
    </row>
    <row r="178" spans="1:24" s="4" customFormat="1" ht="18" customHeight="1" x14ac:dyDescent="0.3">
      <c r="B178" s="39"/>
      <c r="C178" s="43"/>
      <c r="D178" s="55"/>
      <c r="E178" s="56"/>
      <c r="F178" s="56"/>
      <c r="G178" s="56"/>
      <c r="H178" s="57"/>
      <c r="I178" s="482" t="s">
        <v>190</v>
      </c>
      <c r="J178" s="372">
        <v>100</v>
      </c>
      <c r="K178" s="373" t="s">
        <v>6</v>
      </c>
      <c r="L178" s="373" t="s">
        <v>26</v>
      </c>
      <c r="M178" s="375">
        <v>1</v>
      </c>
      <c r="N178" s="373" t="s">
        <v>16</v>
      </c>
      <c r="O178" s="373" t="s">
        <v>26</v>
      </c>
      <c r="P178" s="372">
        <v>5</v>
      </c>
      <c r="Q178" s="373" t="s">
        <v>25</v>
      </c>
      <c r="R178" s="60"/>
      <c r="S178" s="60"/>
      <c r="T178" s="64"/>
      <c r="U178" s="130">
        <f>J178*M178*P178</f>
        <v>500</v>
      </c>
      <c r="V178" s="110"/>
      <c r="W178" s="111"/>
    </row>
    <row r="179" spans="1:24" s="4" customFormat="1" ht="18" customHeight="1" x14ac:dyDescent="0.3">
      <c r="B179" s="39"/>
      <c r="C179" s="43"/>
      <c r="D179" s="55"/>
      <c r="E179" s="56"/>
      <c r="F179" s="56"/>
      <c r="G179" s="56"/>
      <c r="H179" s="57"/>
      <c r="I179" s="487" t="s">
        <v>260</v>
      </c>
      <c r="J179" s="372">
        <v>833.3</v>
      </c>
      <c r="K179" s="373" t="s">
        <v>6</v>
      </c>
      <c r="L179" s="373" t="s">
        <v>26</v>
      </c>
      <c r="M179" s="375">
        <v>1</v>
      </c>
      <c r="N179" s="373" t="s">
        <v>16</v>
      </c>
      <c r="O179" s="373" t="s">
        <v>26</v>
      </c>
      <c r="P179" s="372">
        <v>6</v>
      </c>
      <c r="Q179" s="373" t="s">
        <v>31</v>
      </c>
      <c r="R179" s="60"/>
      <c r="S179" s="60"/>
      <c r="T179" s="64"/>
      <c r="U179" s="130">
        <f>J179*M179*P179</f>
        <v>4999.7999999999993</v>
      </c>
      <c r="V179" s="110"/>
      <c r="W179" s="168"/>
    </row>
    <row r="180" spans="1:24" s="4" customFormat="1" ht="18" customHeight="1" x14ac:dyDescent="0.3">
      <c r="B180" s="39"/>
      <c r="C180" s="43"/>
      <c r="D180" s="55"/>
      <c r="E180" s="56"/>
      <c r="F180" s="56"/>
      <c r="G180" s="56"/>
      <c r="H180" s="56"/>
      <c r="I180" s="394" t="s">
        <v>261</v>
      </c>
      <c r="J180" s="489">
        <v>4000</v>
      </c>
      <c r="K180" s="490" t="s">
        <v>6</v>
      </c>
      <c r="L180" s="490" t="s">
        <v>26</v>
      </c>
      <c r="M180" s="491">
        <v>1</v>
      </c>
      <c r="N180" s="490" t="s">
        <v>16</v>
      </c>
      <c r="O180" s="490"/>
      <c r="P180" s="489"/>
      <c r="Q180" s="490"/>
      <c r="R180" s="282"/>
      <c r="S180" s="282"/>
      <c r="T180" s="283"/>
      <c r="U180" s="284">
        <f>J180*M180</f>
        <v>4000</v>
      </c>
      <c r="V180" s="285"/>
      <c r="W180" s="286"/>
    </row>
    <row r="181" spans="1:24" s="4" customFormat="1" ht="18" customHeight="1" x14ac:dyDescent="0.3">
      <c r="A181" s="4" t="s">
        <v>47</v>
      </c>
      <c r="B181" s="39"/>
      <c r="C181" s="43"/>
      <c r="D181" s="44" t="s">
        <v>49</v>
      </c>
      <c r="E181" s="45">
        <v>20270</v>
      </c>
      <c r="F181" s="45">
        <v>4552</v>
      </c>
      <c r="G181" s="45">
        <f>E181-F181</f>
        <v>15718</v>
      </c>
      <c r="H181" s="45">
        <f>SUM(U181:U183)</f>
        <v>20270.400000000001</v>
      </c>
      <c r="I181" s="337" t="s">
        <v>39</v>
      </c>
      <c r="J181" s="372">
        <v>70</v>
      </c>
      <c r="K181" s="373" t="s">
        <v>6</v>
      </c>
      <c r="L181" s="373" t="s">
        <v>26</v>
      </c>
      <c r="M181" s="375">
        <v>12</v>
      </c>
      <c r="N181" s="373" t="s">
        <v>65</v>
      </c>
      <c r="O181" s="373" t="s">
        <v>26</v>
      </c>
      <c r="P181" s="372">
        <v>6</v>
      </c>
      <c r="Q181" s="373" t="s">
        <v>31</v>
      </c>
      <c r="R181" s="60"/>
      <c r="S181" s="60"/>
      <c r="T181" s="60"/>
      <c r="U181" s="287">
        <f>J181*M181*P181</f>
        <v>5040</v>
      </c>
      <c r="V181" s="288">
        <f>H181-E181</f>
        <v>0.40000000000145519</v>
      </c>
      <c r="W181" s="289">
        <f>V181/E181*100</f>
        <v>1.9733596448024428E-3</v>
      </c>
      <c r="X181" s="156"/>
    </row>
    <row r="182" spans="1:24" s="4" customFormat="1" ht="18" customHeight="1" x14ac:dyDescent="0.3">
      <c r="B182" s="39"/>
      <c r="C182" s="43"/>
      <c r="D182" s="55"/>
      <c r="E182" s="56"/>
      <c r="F182" s="56"/>
      <c r="G182" s="56"/>
      <c r="H182" s="56"/>
      <c r="I182" s="341" t="s">
        <v>262</v>
      </c>
      <c r="J182" s="372">
        <v>869.2</v>
      </c>
      <c r="K182" s="373" t="s">
        <v>6</v>
      </c>
      <c r="L182" s="373" t="s">
        <v>26</v>
      </c>
      <c r="M182" s="375">
        <v>12</v>
      </c>
      <c r="N182" s="373" t="s">
        <v>65</v>
      </c>
      <c r="O182" s="373" t="s">
        <v>26</v>
      </c>
      <c r="P182" s="372">
        <v>1</v>
      </c>
      <c r="Q182" s="373" t="s">
        <v>31</v>
      </c>
      <c r="R182" s="60"/>
      <c r="S182" s="60"/>
      <c r="T182" s="64"/>
      <c r="U182" s="130">
        <f>J182*M182*P182</f>
        <v>10430.400000000001</v>
      </c>
      <c r="V182" s="110"/>
      <c r="W182" s="111"/>
    </row>
    <row r="183" spans="1:24" s="4" customFormat="1" ht="18" customHeight="1" x14ac:dyDescent="0.3">
      <c r="B183" s="39"/>
      <c r="C183" s="43"/>
      <c r="D183" s="55"/>
      <c r="E183" s="56"/>
      <c r="F183" s="56"/>
      <c r="G183" s="56"/>
      <c r="H183" s="56"/>
      <c r="I183" s="341" t="s">
        <v>193</v>
      </c>
      <c r="J183" s="445">
        <v>400</v>
      </c>
      <c r="K183" s="476" t="s">
        <v>6</v>
      </c>
      <c r="L183" s="476" t="s">
        <v>26</v>
      </c>
      <c r="M183" s="478">
        <v>2</v>
      </c>
      <c r="N183" s="476" t="s">
        <v>16</v>
      </c>
      <c r="O183" s="476" t="s">
        <v>26</v>
      </c>
      <c r="P183" s="475">
        <v>6</v>
      </c>
      <c r="Q183" s="476" t="s">
        <v>31</v>
      </c>
      <c r="R183" s="60"/>
      <c r="S183" s="60"/>
      <c r="T183" s="64"/>
      <c r="U183" s="130">
        <f>J183*M183*P183</f>
        <v>4800</v>
      </c>
      <c r="V183" s="110"/>
      <c r="W183" s="157"/>
    </row>
    <row r="184" spans="1:24" s="4" customFormat="1" ht="18" customHeight="1" x14ac:dyDescent="0.3">
      <c r="A184" s="4" t="s">
        <v>34</v>
      </c>
      <c r="B184" s="39"/>
      <c r="C184" s="43"/>
      <c r="D184" s="44" t="s">
        <v>119</v>
      </c>
      <c r="E184" s="45">
        <v>14820</v>
      </c>
      <c r="F184" s="45">
        <v>3816</v>
      </c>
      <c r="G184" s="45">
        <f>E184-F184</f>
        <v>11004</v>
      </c>
      <c r="H184" s="46">
        <f>SUM(U185:U194)</f>
        <v>14820</v>
      </c>
      <c r="I184" s="492" t="s">
        <v>195</v>
      </c>
      <c r="J184" s="338"/>
      <c r="K184" s="339"/>
      <c r="L184" s="339"/>
      <c r="M184" s="340"/>
      <c r="N184" s="339"/>
      <c r="O184" s="339"/>
      <c r="P184" s="338"/>
      <c r="Q184" s="339"/>
      <c r="R184" s="49"/>
      <c r="S184" s="49"/>
      <c r="T184" s="53"/>
      <c r="U184" s="132"/>
      <c r="V184" s="29">
        <f>H184-E184</f>
        <v>0</v>
      </c>
      <c r="W184" s="30">
        <f>V184/E184*100</f>
        <v>0</v>
      </c>
      <c r="X184" s="156"/>
    </row>
    <row r="185" spans="1:24" s="4" customFormat="1" ht="18" customHeight="1" x14ac:dyDescent="0.3">
      <c r="B185" s="39"/>
      <c r="C185" s="43"/>
      <c r="D185" s="55"/>
      <c r="E185" s="56"/>
      <c r="F185" s="56"/>
      <c r="G185" s="56"/>
      <c r="H185" s="57"/>
      <c r="I185" s="394" t="s">
        <v>132</v>
      </c>
      <c r="J185" s="342">
        <v>375</v>
      </c>
      <c r="K185" s="343" t="s">
        <v>6</v>
      </c>
      <c r="L185" s="343" t="s">
        <v>26</v>
      </c>
      <c r="M185" s="344">
        <v>4</v>
      </c>
      <c r="N185" s="343" t="s">
        <v>16</v>
      </c>
      <c r="O185" s="343"/>
      <c r="P185" s="342"/>
      <c r="Q185" s="343"/>
      <c r="R185" s="60"/>
      <c r="S185" s="60"/>
      <c r="T185" s="64"/>
      <c r="U185" s="130">
        <f>J185*M185</f>
        <v>1500</v>
      </c>
      <c r="V185" s="110"/>
      <c r="W185" s="111"/>
    </row>
    <row r="186" spans="1:24" s="4" customFormat="1" ht="18" customHeight="1" x14ac:dyDescent="0.3">
      <c r="B186" s="39"/>
      <c r="C186" s="43"/>
      <c r="D186" s="55"/>
      <c r="E186" s="56"/>
      <c r="F186" s="56"/>
      <c r="G186" s="56"/>
      <c r="H186" s="57"/>
      <c r="I186" s="394" t="s">
        <v>192</v>
      </c>
      <c r="J186" s="342">
        <v>140</v>
      </c>
      <c r="K186" s="343" t="s">
        <v>6</v>
      </c>
      <c r="L186" s="343" t="s">
        <v>26</v>
      </c>
      <c r="M186" s="344">
        <v>18</v>
      </c>
      <c r="N186" s="343" t="s">
        <v>25</v>
      </c>
      <c r="O186" s="343"/>
      <c r="P186" s="342"/>
      <c r="Q186" s="343"/>
      <c r="R186" s="60"/>
      <c r="S186" s="60"/>
      <c r="T186" s="64"/>
      <c r="U186" s="130">
        <f>J186*M186</f>
        <v>2520</v>
      </c>
      <c r="V186" s="110"/>
      <c r="W186" s="111"/>
    </row>
    <row r="187" spans="1:24" s="4" customFormat="1" ht="18" customHeight="1" x14ac:dyDescent="0.3">
      <c r="B187" s="39"/>
      <c r="C187" s="43"/>
      <c r="D187" s="55"/>
      <c r="E187" s="56"/>
      <c r="F187" s="56"/>
      <c r="G187" s="56"/>
      <c r="H187" s="57"/>
      <c r="I187" s="493" t="s">
        <v>114</v>
      </c>
      <c r="J187" s="342"/>
      <c r="K187" s="343"/>
      <c r="L187" s="343"/>
      <c r="M187" s="344"/>
      <c r="N187" s="343"/>
      <c r="O187" s="343"/>
      <c r="P187" s="342"/>
      <c r="Q187" s="343"/>
      <c r="R187" s="60"/>
      <c r="S187" s="60"/>
      <c r="T187" s="64"/>
      <c r="U187" s="130"/>
      <c r="V187" s="110"/>
      <c r="W187" s="157"/>
    </row>
    <row r="188" spans="1:24" s="4" customFormat="1" ht="18" customHeight="1" x14ac:dyDescent="0.3">
      <c r="B188" s="39"/>
      <c r="C188" s="43"/>
      <c r="D188" s="55"/>
      <c r="E188" s="56"/>
      <c r="F188" s="56"/>
      <c r="G188" s="56"/>
      <c r="H188" s="57"/>
      <c r="I188" s="394" t="s">
        <v>240</v>
      </c>
      <c r="J188" s="342">
        <v>140</v>
      </c>
      <c r="K188" s="343" t="s">
        <v>6</v>
      </c>
      <c r="L188" s="343" t="s">
        <v>26</v>
      </c>
      <c r="M188" s="344">
        <v>18</v>
      </c>
      <c r="N188" s="343" t="s">
        <v>25</v>
      </c>
      <c r="O188" s="343"/>
      <c r="P188" s="342"/>
      <c r="Q188" s="343"/>
      <c r="R188" s="60"/>
      <c r="S188" s="60"/>
      <c r="T188" s="64"/>
      <c r="U188" s="130">
        <f>J188*M188</f>
        <v>2520</v>
      </c>
      <c r="V188" s="110"/>
      <c r="W188" s="157"/>
    </row>
    <row r="189" spans="1:24" s="4" customFormat="1" ht="18" customHeight="1" x14ac:dyDescent="0.3">
      <c r="B189" s="39"/>
      <c r="C189" s="43"/>
      <c r="D189" s="55"/>
      <c r="E189" s="56"/>
      <c r="F189" s="56"/>
      <c r="G189" s="56"/>
      <c r="H189" s="57"/>
      <c r="I189" s="341" t="s">
        <v>123</v>
      </c>
      <c r="J189" s="342">
        <v>280</v>
      </c>
      <c r="K189" s="343" t="s">
        <v>6</v>
      </c>
      <c r="L189" s="343" t="s">
        <v>26</v>
      </c>
      <c r="M189" s="344">
        <v>18</v>
      </c>
      <c r="N189" s="343" t="s">
        <v>25</v>
      </c>
      <c r="O189" s="343"/>
      <c r="P189" s="342"/>
      <c r="Q189" s="343"/>
      <c r="R189" s="60"/>
      <c r="S189" s="60"/>
      <c r="T189" s="64"/>
      <c r="U189" s="130">
        <f>J189*M189</f>
        <v>5040</v>
      </c>
      <c r="V189" s="169"/>
      <c r="W189" s="157"/>
    </row>
    <row r="190" spans="1:24" s="4" customFormat="1" ht="18" customHeight="1" x14ac:dyDescent="0.3">
      <c r="B190" s="39"/>
      <c r="C190" s="43"/>
      <c r="D190" s="55"/>
      <c r="E190" s="56"/>
      <c r="F190" s="56"/>
      <c r="G190" s="56"/>
      <c r="H190" s="57"/>
      <c r="I190" s="493" t="s">
        <v>118</v>
      </c>
      <c r="J190" s="342"/>
      <c r="K190" s="343"/>
      <c r="L190" s="343"/>
      <c r="M190" s="344"/>
      <c r="N190" s="343"/>
      <c r="O190" s="343"/>
      <c r="P190" s="342"/>
      <c r="Q190" s="343"/>
      <c r="R190" s="60"/>
      <c r="S190" s="60"/>
      <c r="T190" s="64"/>
      <c r="U190" s="130"/>
      <c r="V190" s="110"/>
      <c r="W190" s="157"/>
    </row>
    <row r="191" spans="1:24" s="4" customFormat="1" ht="18" customHeight="1" x14ac:dyDescent="0.3">
      <c r="B191" s="39"/>
      <c r="C191" s="43"/>
      <c r="D191" s="55"/>
      <c r="E191" s="56"/>
      <c r="F191" s="56"/>
      <c r="G191" s="56"/>
      <c r="H191" s="57"/>
      <c r="I191" s="394" t="s">
        <v>229</v>
      </c>
      <c r="J191" s="342">
        <v>120</v>
      </c>
      <c r="K191" s="343" t="s">
        <v>6</v>
      </c>
      <c r="L191" s="347" t="s">
        <v>26</v>
      </c>
      <c r="M191" s="344">
        <v>1</v>
      </c>
      <c r="N191" s="343" t="s">
        <v>16</v>
      </c>
      <c r="O191" s="347" t="s">
        <v>26</v>
      </c>
      <c r="P191" s="342">
        <v>21</v>
      </c>
      <c r="Q191" s="343" t="s">
        <v>25</v>
      </c>
      <c r="R191" s="60"/>
      <c r="S191" s="60"/>
      <c r="T191" s="64"/>
      <c r="U191" s="130">
        <f>J191*M191*P191</f>
        <v>2520</v>
      </c>
      <c r="V191" s="110"/>
      <c r="W191" s="157"/>
    </row>
    <row r="192" spans="1:24" s="4" customFormat="1" ht="18" customHeight="1" x14ac:dyDescent="0.3">
      <c r="B192" s="39"/>
      <c r="C192" s="43"/>
      <c r="D192" s="55"/>
      <c r="E192" s="56"/>
      <c r="F192" s="56"/>
      <c r="G192" s="56"/>
      <c r="H192" s="57"/>
      <c r="I192" s="494" t="s">
        <v>194</v>
      </c>
      <c r="J192" s="342"/>
      <c r="K192" s="343"/>
      <c r="L192" s="343"/>
      <c r="M192" s="344"/>
      <c r="N192" s="343"/>
      <c r="O192" s="343"/>
      <c r="P192" s="342"/>
      <c r="Q192" s="362"/>
      <c r="R192" s="60"/>
      <c r="S192" s="60"/>
      <c r="T192" s="64"/>
      <c r="U192" s="170"/>
      <c r="V192" s="110"/>
      <c r="W192" s="157"/>
    </row>
    <row r="193" spans="1:24" s="4" customFormat="1" ht="18" customHeight="1" x14ac:dyDescent="0.3">
      <c r="B193" s="39"/>
      <c r="C193" s="43"/>
      <c r="D193" s="55"/>
      <c r="E193" s="56"/>
      <c r="F193" s="56"/>
      <c r="G193" s="56"/>
      <c r="H193" s="57"/>
      <c r="I193" s="341" t="s">
        <v>191</v>
      </c>
      <c r="J193" s="342">
        <v>21</v>
      </c>
      <c r="K193" s="343" t="s">
        <v>6</v>
      </c>
      <c r="L193" s="343" t="s">
        <v>26</v>
      </c>
      <c r="M193" s="344">
        <v>4</v>
      </c>
      <c r="N193" s="343" t="s">
        <v>16</v>
      </c>
      <c r="O193" s="343" t="s">
        <v>26</v>
      </c>
      <c r="P193" s="342">
        <v>5</v>
      </c>
      <c r="Q193" s="343" t="s">
        <v>25</v>
      </c>
      <c r="R193" s="60"/>
      <c r="S193" s="60"/>
      <c r="T193" s="64"/>
      <c r="U193" s="130">
        <f>J193*M193*P193</f>
        <v>420</v>
      </c>
      <c r="V193" s="110"/>
      <c r="W193" s="157"/>
    </row>
    <row r="194" spans="1:24" s="4" customFormat="1" ht="18" customHeight="1" x14ac:dyDescent="0.3">
      <c r="B194" s="39"/>
      <c r="C194" s="43"/>
      <c r="D194" s="55"/>
      <c r="E194" s="56"/>
      <c r="F194" s="56"/>
      <c r="G194" s="56"/>
      <c r="H194" s="57"/>
      <c r="I194" s="394" t="s">
        <v>241</v>
      </c>
      <c r="J194" s="342">
        <v>30</v>
      </c>
      <c r="K194" s="343" t="s">
        <v>6</v>
      </c>
      <c r="L194" s="347" t="s">
        <v>26</v>
      </c>
      <c r="M194" s="344">
        <v>2</v>
      </c>
      <c r="N194" s="343" t="s">
        <v>16</v>
      </c>
      <c r="O194" s="347" t="s">
        <v>26</v>
      </c>
      <c r="P194" s="342">
        <v>5</v>
      </c>
      <c r="Q194" s="343" t="s">
        <v>25</v>
      </c>
      <c r="R194" s="60"/>
      <c r="S194" s="60"/>
      <c r="T194" s="64"/>
      <c r="U194" s="130">
        <f>J194*M194*P194</f>
        <v>300</v>
      </c>
      <c r="V194" s="110"/>
      <c r="W194" s="157"/>
    </row>
    <row r="195" spans="1:24" s="4" customFormat="1" ht="18" customHeight="1" x14ac:dyDescent="0.3">
      <c r="B195" s="31" t="s">
        <v>120</v>
      </c>
      <c r="C195" s="171"/>
      <c r="D195" s="172"/>
      <c r="E195" s="33">
        <f>E196</f>
        <v>99680</v>
      </c>
      <c r="F195" s="33">
        <f>F196</f>
        <v>54544</v>
      </c>
      <c r="G195" s="33">
        <f>G196</f>
        <v>45136</v>
      </c>
      <c r="H195" s="33">
        <f>H196</f>
        <v>54314</v>
      </c>
      <c r="I195" s="595"/>
      <c r="J195" s="596"/>
      <c r="K195" s="596"/>
      <c r="L195" s="596"/>
      <c r="M195" s="596"/>
      <c r="N195" s="596"/>
      <c r="O195" s="596"/>
      <c r="P195" s="596"/>
      <c r="Q195" s="596"/>
      <c r="R195" s="163"/>
      <c r="S195" s="163"/>
      <c r="T195" s="164"/>
      <c r="U195" s="165"/>
      <c r="V195" s="29">
        <f>H195-E195</f>
        <v>-45366</v>
      </c>
      <c r="W195" s="30">
        <f>V195/E195*100</f>
        <v>-45.511637239165331</v>
      </c>
    </row>
    <row r="196" spans="1:24" s="4" customFormat="1" ht="18" customHeight="1" x14ac:dyDescent="0.3">
      <c r="B196" s="96"/>
      <c r="C196" s="40" t="s">
        <v>52</v>
      </c>
      <c r="D196" s="97"/>
      <c r="E196" s="33">
        <f>SUM(E197:E200)</f>
        <v>99680</v>
      </c>
      <c r="F196" s="33">
        <f>SUM(F197:F200)</f>
        <v>54544</v>
      </c>
      <c r="G196" s="33">
        <f>SUM(G197:G200)</f>
        <v>45136</v>
      </c>
      <c r="H196" s="33">
        <f>SUM(H197:H200)</f>
        <v>54314</v>
      </c>
      <c r="I196" s="595" t="s">
        <v>452</v>
      </c>
      <c r="J196" s="596"/>
      <c r="K196" s="596"/>
      <c r="L196" s="596"/>
      <c r="M196" s="596"/>
      <c r="N196" s="596"/>
      <c r="O196" s="596"/>
      <c r="P196" s="596"/>
      <c r="Q196" s="596"/>
      <c r="R196" s="173"/>
      <c r="S196" s="173"/>
      <c r="T196" s="174"/>
      <c r="U196" s="165"/>
      <c r="V196" s="29">
        <f>H196-E196</f>
        <v>-45366</v>
      </c>
      <c r="W196" s="30">
        <f>V196/E196*100</f>
        <v>-45.511637239165331</v>
      </c>
    </row>
    <row r="197" spans="1:24" s="4" customFormat="1" ht="18" customHeight="1" x14ac:dyDescent="0.3">
      <c r="B197" s="39"/>
      <c r="C197" s="43"/>
      <c r="D197" s="44" t="s">
        <v>52</v>
      </c>
      <c r="E197" s="45">
        <v>0</v>
      </c>
      <c r="F197" s="45">
        <v>0</v>
      </c>
      <c r="G197" s="45">
        <f>E197-F197</f>
        <v>0</v>
      </c>
      <c r="H197" s="46">
        <f>SUM(U197:U197)</f>
        <v>0</v>
      </c>
      <c r="I197" s="495"/>
      <c r="J197" s="460">
        <v>0</v>
      </c>
      <c r="K197" s="461" t="s">
        <v>6</v>
      </c>
      <c r="L197" s="461" t="s">
        <v>26</v>
      </c>
      <c r="M197" s="463">
        <v>1</v>
      </c>
      <c r="N197" s="461" t="s">
        <v>16</v>
      </c>
      <c r="O197" s="461"/>
      <c r="P197" s="460"/>
      <c r="Q197" s="461"/>
      <c r="R197" s="49"/>
      <c r="S197" s="49"/>
      <c r="T197" s="53"/>
      <c r="U197" s="132">
        <f t="shared" ref="U197:U207" si="13">J197*M197</f>
        <v>0</v>
      </c>
      <c r="V197" s="29"/>
      <c r="W197" s="30"/>
    </row>
    <row r="198" spans="1:24" s="4" customFormat="1" ht="18" customHeight="1" x14ac:dyDescent="0.3">
      <c r="A198" s="4" t="s">
        <v>48</v>
      </c>
      <c r="B198" s="39"/>
      <c r="C198" s="43"/>
      <c r="D198" s="44" t="s">
        <v>127</v>
      </c>
      <c r="E198" s="46">
        <v>18000</v>
      </c>
      <c r="F198" s="45">
        <v>14544</v>
      </c>
      <c r="G198" s="45">
        <f>E198-F198</f>
        <v>3456</v>
      </c>
      <c r="H198" s="46">
        <f>SUM(U198:U199)</f>
        <v>4000</v>
      </c>
      <c r="I198" s="337" t="s">
        <v>443</v>
      </c>
      <c r="J198" s="338">
        <v>1000</v>
      </c>
      <c r="K198" s="339" t="s">
        <v>444</v>
      </c>
      <c r="L198" s="339" t="s">
        <v>445</v>
      </c>
      <c r="M198" s="340">
        <v>4</v>
      </c>
      <c r="N198" s="339" t="s">
        <v>446</v>
      </c>
      <c r="O198" s="339"/>
      <c r="P198" s="338"/>
      <c r="Q198" s="339"/>
      <c r="R198" s="49"/>
      <c r="S198" s="49"/>
      <c r="T198" s="53"/>
      <c r="U198" s="132">
        <f t="shared" si="13"/>
        <v>4000</v>
      </c>
      <c r="V198" s="29">
        <f>H198-E198</f>
        <v>-14000</v>
      </c>
      <c r="W198" s="30">
        <f>V198/E198*100</f>
        <v>-77.777777777777786</v>
      </c>
    </row>
    <row r="199" spans="1:24" s="4" customFormat="1" ht="18" customHeight="1" x14ac:dyDescent="0.3">
      <c r="B199" s="39"/>
      <c r="C199" s="43"/>
      <c r="D199" s="55"/>
      <c r="E199" s="57"/>
      <c r="F199" s="45"/>
      <c r="G199" s="45"/>
      <c r="H199" s="57"/>
      <c r="I199" s="341"/>
      <c r="J199" s="342">
        <v>0</v>
      </c>
      <c r="K199" s="343" t="s">
        <v>444</v>
      </c>
      <c r="L199" s="343" t="s">
        <v>445</v>
      </c>
      <c r="M199" s="344">
        <v>0</v>
      </c>
      <c r="N199" s="343" t="s">
        <v>31</v>
      </c>
      <c r="O199" s="343"/>
      <c r="P199" s="342"/>
      <c r="Q199" s="343"/>
      <c r="R199" s="49"/>
      <c r="S199" s="49"/>
      <c r="T199" s="53"/>
      <c r="U199" s="130">
        <f t="shared" ref="U199" si="14">J199*M199</f>
        <v>0</v>
      </c>
      <c r="V199" s="110"/>
      <c r="W199" s="111"/>
    </row>
    <row r="200" spans="1:24" s="4" customFormat="1" ht="18" customHeight="1" x14ac:dyDescent="0.3">
      <c r="A200" s="4" t="s">
        <v>38</v>
      </c>
      <c r="B200" s="39"/>
      <c r="C200" s="43"/>
      <c r="D200" s="44" t="s">
        <v>122</v>
      </c>
      <c r="E200" s="45">
        <v>81680</v>
      </c>
      <c r="F200" s="45">
        <v>40000</v>
      </c>
      <c r="G200" s="45">
        <f>E200-F200</f>
        <v>41680</v>
      </c>
      <c r="H200" s="46">
        <f>SUM(U200:U207)</f>
        <v>50314</v>
      </c>
      <c r="I200" s="479" t="s">
        <v>239</v>
      </c>
      <c r="J200" s="338">
        <v>1100</v>
      </c>
      <c r="K200" s="339" t="s">
        <v>6</v>
      </c>
      <c r="L200" s="339" t="s">
        <v>26</v>
      </c>
      <c r="M200" s="340">
        <v>2</v>
      </c>
      <c r="N200" s="339" t="s">
        <v>16</v>
      </c>
      <c r="O200" s="339"/>
      <c r="P200" s="338"/>
      <c r="Q200" s="339"/>
      <c r="R200" s="49"/>
      <c r="S200" s="49"/>
      <c r="T200" s="53"/>
      <c r="U200" s="132">
        <f t="shared" si="13"/>
        <v>2200</v>
      </c>
      <c r="V200" s="29">
        <f>H200-E200</f>
        <v>-31366</v>
      </c>
      <c r="W200" s="30">
        <f>V200/E200*100</f>
        <v>-38.401077375122426</v>
      </c>
      <c r="X200" s="156"/>
    </row>
    <row r="201" spans="1:24" s="4" customFormat="1" ht="18" customHeight="1" x14ac:dyDescent="0.3">
      <c r="B201" s="39"/>
      <c r="C201" s="43"/>
      <c r="D201" s="55"/>
      <c r="E201" s="56"/>
      <c r="F201" s="56"/>
      <c r="G201" s="56"/>
      <c r="H201" s="57"/>
      <c r="I201" s="482" t="s">
        <v>263</v>
      </c>
      <c r="J201" s="342">
        <v>660</v>
      </c>
      <c r="K201" s="343" t="s">
        <v>6</v>
      </c>
      <c r="L201" s="343" t="s">
        <v>26</v>
      </c>
      <c r="M201" s="344">
        <v>1</v>
      </c>
      <c r="N201" s="343" t="s">
        <v>16</v>
      </c>
      <c r="O201" s="343"/>
      <c r="P201" s="342"/>
      <c r="Q201" s="343"/>
      <c r="R201" s="60"/>
      <c r="S201" s="60"/>
      <c r="T201" s="64"/>
      <c r="U201" s="130">
        <f t="shared" si="13"/>
        <v>660</v>
      </c>
      <c r="V201" s="110"/>
      <c r="W201" s="111"/>
    </row>
    <row r="202" spans="1:24" s="4" customFormat="1" ht="18" customHeight="1" x14ac:dyDescent="0.3">
      <c r="B202" s="39"/>
      <c r="C202" s="43"/>
      <c r="D202" s="55"/>
      <c r="E202" s="56"/>
      <c r="F202" s="56"/>
      <c r="G202" s="56"/>
      <c r="H202" s="57"/>
      <c r="I202" s="482" t="s">
        <v>264</v>
      </c>
      <c r="J202" s="342">
        <v>660</v>
      </c>
      <c r="K202" s="343" t="s">
        <v>6</v>
      </c>
      <c r="L202" s="343" t="s">
        <v>26</v>
      </c>
      <c r="M202" s="344">
        <v>1</v>
      </c>
      <c r="N202" s="343" t="s">
        <v>16</v>
      </c>
      <c r="O202" s="343"/>
      <c r="P202" s="342"/>
      <c r="Q202" s="343"/>
      <c r="R202" s="60"/>
      <c r="S202" s="60"/>
      <c r="T202" s="64"/>
      <c r="U202" s="130">
        <f t="shared" si="13"/>
        <v>660</v>
      </c>
      <c r="V202" s="110"/>
      <c r="W202" s="111"/>
    </row>
    <row r="203" spans="1:24" s="4" customFormat="1" ht="18" customHeight="1" x14ac:dyDescent="0.3">
      <c r="B203" s="39"/>
      <c r="C203" s="43"/>
      <c r="D203" s="55"/>
      <c r="E203" s="56"/>
      <c r="F203" s="56"/>
      <c r="G203" s="56"/>
      <c r="H203" s="57"/>
      <c r="I203" s="482" t="s">
        <v>265</v>
      </c>
      <c r="J203" s="342">
        <v>144</v>
      </c>
      <c r="K203" s="343" t="s">
        <v>6</v>
      </c>
      <c r="L203" s="343" t="s">
        <v>26</v>
      </c>
      <c r="M203" s="344">
        <v>1</v>
      </c>
      <c r="N203" s="343" t="s">
        <v>16</v>
      </c>
      <c r="O203" s="343"/>
      <c r="P203" s="342"/>
      <c r="Q203" s="343"/>
      <c r="R203" s="60"/>
      <c r="S203" s="60"/>
      <c r="T203" s="64"/>
      <c r="U203" s="130">
        <f t="shared" si="13"/>
        <v>144</v>
      </c>
      <c r="V203" s="110"/>
      <c r="W203" s="111"/>
    </row>
    <row r="204" spans="1:24" s="4" customFormat="1" ht="18" customHeight="1" x14ac:dyDescent="0.3">
      <c r="B204" s="39"/>
      <c r="C204" s="43"/>
      <c r="D204" s="55"/>
      <c r="E204" s="56"/>
      <c r="F204" s="56"/>
      <c r="G204" s="56"/>
      <c r="H204" s="57"/>
      <c r="I204" s="482" t="s">
        <v>266</v>
      </c>
      <c r="J204" s="342">
        <v>550</v>
      </c>
      <c r="K204" s="343" t="s">
        <v>6</v>
      </c>
      <c r="L204" s="343" t="s">
        <v>26</v>
      </c>
      <c r="M204" s="344">
        <v>1</v>
      </c>
      <c r="N204" s="343" t="s">
        <v>16</v>
      </c>
      <c r="O204" s="343"/>
      <c r="P204" s="342"/>
      <c r="Q204" s="343"/>
      <c r="R204" s="60"/>
      <c r="S204" s="60"/>
      <c r="T204" s="64"/>
      <c r="U204" s="130">
        <f t="shared" ref="U204" si="15">J204*M204</f>
        <v>550</v>
      </c>
      <c r="V204" s="110"/>
      <c r="W204" s="111"/>
    </row>
    <row r="205" spans="1:24" s="4" customFormat="1" ht="18" customHeight="1" x14ac:dyDescent="0.3">
      <c r="B205" s="39"/>
      <c r="C205" s="43"/>
      <c r="D205" s="55"/>
      <c r="E205" s="56"/>
      <c r="F205" s="56"/>
      <c r="G205" s="56"/>
      <c r="H205" s="57"/>
      <c r="I205" s="482" t="s">
        <v>267</v>
      </c>
      <c r="J205" s="342">
        <v>100</v>
      </c>
      <c r="K205" s="343" t="s">
        <v>6</v>
      </c>
      <c r="L205" s="343" t="s">
        <v>26</v>
      </c>
      <c r="M205" s="344">
        <v>1</v>
      </c>
      <c r="N205" s="343" t="s">
        <v>16</v>
      </c>
      <c r="O205" s="343"/>
      <c r="P205" s="342"/>
      <c r="Q205" s="343"/>
      <c r="R205" s="60"/>
      <c r="S205" s="60"/>
      <c r="T205" s="64"/>
      <c r="U205" s="130">
        <f t="shared" si="13"/>
        <v>100</v>
      </c>
      <c r="V205" s="110"/>
      <c r="W205" s="111"/>
    </row>
    <row r="206" spans="1:24" s="4" customFormat="1" ht="18" customHeight="1" x14ac:dyDescent="0.3">
      <c r="B206" s="39"/>
      <c r="C206" s="43"/>
      <c r="D206" s="55"/>
      <c r="E206" s="56"/>
      <c r="F206" s="56"/>
      <c r="G206" s="56"/>
      <c r="H206" s="57"/>
      <c r="I206" s="482" t="s">
        <v>408</v>
      </c>
      <c r="J206" s="342">
        <v>10000</v>
      </c>
      <c r="K206" s="343" t="s">
        <v>6</v>
      </c>
      <c r="L206" s="343" t="s">
        <v>26</v>
      </c>
      <c r="M206" s="344">
        <v>1</v>
      </c>
      <c r="N206" s="343" t="s">
        <v>16</v>
      </c>
      <c r="O206" s="343"/>
      <c r="P206" s="342"/>
      <c r="Q206" s="343"/>
      <c r="R206" s="60"/>
      <c r="S206" s="60"/>
      <c r="T206" s="64"/>
      <c r="U206" s="130">
        <f t="shared" ref="U206" si="16">J206*M206</f>
        <v>10000</v>
      </c>
      <c r="V206" s="110"/>
      <c r="W206" s="111"/>
    </row>
    <row r="207" spans="1:24" s="4" customFormat="1" ht="18" customHeight="1" x14ac:dyDescent="0.3">
      <c r="B207" s="39"/>
      <c r="C207" s="43"/>
      <c r="D207" s="55"/>
      <c r="E207" s="56"/>
      <c r="F207" s="56"/>
      <c r="G207" s="56"/>
      <c r="H207" s="57"/>
      <c r="I207" s="496" t="s">
        <v>409</v>
      </c>
      <c r="J207" s="401">
        <v>3000</v>
      </c>
      <c r="K207" s="398" t="s">
        <v>6</v>
      </c>
      <c r="L207" s="398" t="s">
        <v>26</v>
      </c>
      <c r="M207" s="400">
        <v>12</v>
      </c>
      <c r="N207" s="398" t="s">
        <v>16</v>
      </c>
      <c r="O207" s="398"/>
      <c r="P207" s="401"/>
      <c r="Q207" s="398"/>
      <c r="R207" s="127"/>
      <c r="S207" s="127"/>
      <c r="T207" s="128"/>
      <c r="U207" s="133">
        <f t="shared" si="13"/>
        <v>36000</v>
      </c>
      <c r="V207" s="110"/>
      <c r="W207" s="111"/>
    </row>
    <row r="208" spans="1:24" s="4" customFormat="1" ht="18" customHeight="1" x14ac:dyDescent="0.3">
      <c r="B208" s="31" t="s">
        <v>43</v>
      </c>
      <c r="C208" s="171"/>
      <c r="D208" s="172"/>
      <c r="E208" s="33">
        <f>E209</f>
        <v>3287397</v>
      </c>
      <c r="F208" s="33">
        <f>F209</f>
        <v>583397</v>
      </c>
      <c r="G208" s="33">
        <f>G209</f>
        <v>2704000</v>
      </c>
      <c r="H208" s="33">
        <f>H209</f>
        <v>3306987.6399999997</v>
      </c>
      <c r="I208" s="175"/>
      <c r="J208" s="176"/>
      <c r="K208" s="177"/>
      <c r="L208" s="178"/>
      <c r="M208" s="179"/>
      <c r="N208" s="177"/>
      <c r="O208" s="178"/>
      <c r="P208" s="176"/>
      <c r="Q208" s="177"/>
      <c r="R208" s="177"/>
      <c r="S208" s="177"/>
      <c r="T208" s="177"/>
      <c r="U208" s="180"/>
      <c r="V208" s="29">
        <f>H208-E208</f>
        <v>19590.639999999665</v>
      </c>
      <c r="W208" s="30">
        <f>V208/E208*100</f>
        <v>0.59593167481748222</v>
      </c>
    </row>
    <row r="209" spans="1:24" s="4" customFormat="1" ht="18" customHeight="1" x14ac:dyDescent="0.3">
      <c r="B209" s="39"/>
      <c r="C209" s="40" t="s">
        <v>124</v>
      </c>
      <c r="D209" s="97"/>
      <c r="E209" s="33">
        <f>SUM(E210:E359)</f>
        <v>3287397</v>
      </c>
      <c r="F209" s="33">
        <f>SUM(F210:F359)</f>
        <v>583397</v>
      </c>
      <c r="G209" s="33">
        <f>SUM(G210:G359)</f>
        <v>2704000</v>
      </c>
      <c r="H209" s="33">
        <f>SUM(H210:H359)</f>
        <v>3306987.6399999997</v>
      </c>
      <c r="I209" s="597" t="s">
        <v>451</v>
      </c>
      <c r="J209" s="598"/>
      <c r="K209" s="598"/>
      <c r="L209" s="598"/>
      <c r="M209" s="598"/>
      <c r="N209" s="598"/>
      <c r="O209" s="598"/>
      <c r="P209" s="598"/>
      <c r="Q209" s="598"/>
      <c r="R209" s="179"/>
      <c r="S209" s="179"/>
      <c r="T209" s="179"/>
      <c r="U209" s="180"/>
      <c r="V209" s="29">
        <f>H209-E209</f>
        <v>19590.639999999665</v>
      </c>
      <c r="W209" s="30">
        <f>V209/E209*100</f>
        <v>0.59593167481748222</v>
      </c>
    </row>
    <row r="210" spans="1:24" s="4" customFormat="1" ht="18" customHeight="1" x14ac:dyDescent="0.3">
      <c r="A210" s="4" t="s">
        <v>40</v>
      </c>
      <c r="B210" s="39"/>
      <c r="C210" s="43"/>
      <c r="D210" s="44" t="s">
        <v>44</v>
      </c>
      <c r="E210" s="45">
        <v>20487</v>
      </c>
      <c r="F210" s="45">
        <v>15508</v>
      </c>
      <c r="G210" s="45">
        <f>E210-F210</f>
        <v>4979</v>
      </c>
      <c r="H210" s="46">
        <f>SUM(U211:U221)</f>
        <v>33487</v>
      </c>
      <c r="I210" s="497" t="s">
        <v>121</v>
      </c>
      <c r="J210" s="395"/>
      <c r="K210" s="339"/>
      <c r="L210" s="370"/>
      <c r="M210" s="340"/>
      <c r="N210" s="339"/>
      <c r="O210" s="370"/>
      <c r="P210" s="338"/>
      <c r="Q210" s="339"/>
      <c r="R210" s="182"/>
      <c r="S210" s="182"/>
      <c r="T210" s="182"/>
      <c r="U210" s="132"/>
      <c r="V210" s="183">
        <f>H210-E210</f>
        <v>13000</v>
      </c>
      <c r="W210" s="30">
        <f>V210/E210*100</f>
        <v>63.454873822423977</v>
      </c>
      <c r="X210" s="156"/>
    </row>
    <row r="211" spans="1:24" s="4" customFormat="1" ht="18" customHeight="1" x14ac:dyDescent="0.3">
      <c r="B211" s="39"/>
      <c r="C211" s="43"/>
      <c r="D211" s="55"/>
      <c r="E211" s="56"/>
      <c r="F211" s="56"/>
      <c r="G211" s="56"/>
      <c r="H211" s="57"/>
      <c r="I211" s="498" t="s">
        <v>357</v>
      </c>
      <c r="J211" s="499">
        <v>5000</v>
      </c>
      <c r="K211" s="500" t="s">
        <v>269</v>
      </c>
      <c r="L211" s="501" t="s">
        <v>270</v>
      </c>
      <c r="M211" s="502">
        <v>2</v>
      </c>
      <c r="N211" s="500" t="s">
        <v>299</v>
      </c>
      <c r="O211" s="353"/>
      <c r="P211" s="352"/>
      <c r="Q211" s="386"/>
      <c r="R211" s="305"/>
      <c r="S211" s="305"/>
      <c r="T211" s="306"/>
      <c r="U211" s="310">
        <f t="shared" ref="U211:U216" si="17">J211*M211</f>
        <v>10000</v>
      </c>
      <c r="V211" s="124"/>
      <c r="W211" s="111"/>
    </row>
    <row r="212" spans="1:24" s="4" customFormat="1" ht="18" customHeight="1" x14ac:dyDescent="0.3">
      <c r="B212" s="39"/>
      <c r="C212" s="43"/>
      <c r="D212" s="55"/>
      <c r="E212" s="56"/>
      <c r="F212" s="56"/>
      <c r="G212" s="56"/>
      <c r="H212" s="57"/>
      <c r="I212" s="498" t="s">
        <v>358</v>
      </c>
      <c r="J212" s="499">
        <v>456</v>
      </c>
      <c r="K212" s="500" t="s">
        <v>269</v>
      </c>
      <c r="L212" s="501" t="s">
        <v>270</v>
      </c>
      <c r="M212" s="502">
        <v>2</v>
      </c>
      <c r="N212" s="500" t="s">
        <v>299</v>
      </c>
      <c r="O212" s="353"/>
      <c r="P212" s="352"/>
      <c r="Q212" s="386"/>
      <c r="R212" s="305"/>
      <c r="S212" s="305"/>
      <c r="T212" s="306"/>
      <c r="U212" s="310">
        <f t="shared" si="17"/>
        <v>912</v>
      </c>
      <c r="V212" s="124"/>
      <c r="W212" s="111"/>
    </row>
    <row r="213" spans="1:24" s="4" customFormat="1" ht="18" customHeight="1" x14ac:dyDescent="0.3">
      <c r="B213" s="39"/>
      <c r="C213" s="43"/>
      <c r="D213" s="55"/>
      <c r="E213" s="56"/>
      <c r="F213" s="56"/>
      <c r="G213" s="56"/>
      <c r="H213" s="57"/>
      <c r="I213" s="498" t="s">
        <v>410</v>
      </c>
      <c r="J213" s="499">
        <v>50</v>
      </c>
      <c r="K213" s="500" t="s">
        <v>269</v>
      </c>
      <c r="L213" s="501" t="s">
        <v>270</v>
      </c>
      <c r="M213" s="502">
        <v>2</v>
      </c>
      <c r="N213" s="500" t="s">
        <v>299</v>
      </c>
      <c r="O213" s="353"/>
      <c r="P213" s="352"/>
      <c r="Q213" s="386"/>
      <c r="R213" s="305"/>
      <c r="S213" s="305"/>
      <c r="T213" s="306"/>
      <c r="U213" s="310">
        <f t="shared" si="17"/>
        <v>100</v>
      </c>
      <c r="V213" s="124"/>
      <c r="W213" s="111"/>
    </row>
    <row r="214" spans="1:24" s="4" customFormat="1" ht="18" customHeight="1" x14ac:dyDescent="0.3">
      <c r="B214" s="39"/>
      <c r="C214" s="43"/>
      <c r="D214" s="55"/>
      <c r="E214" s="56"/>
      <c r="F214" s="56"/>
      <c r="G214" s="56"/>
      <c r="H214" s="57"/>
      <c r="I214" s="498" t="s">
        <v>359</v>
      </c>
      <c r="J214" s="499">
        <v>2500</v>
      </c>
      <c r="K214" s="500" t="s">
        <v>269</v>
      </c>
      <c r="L214" s="501" t="s">
        <v>270</v>
      </c>
      <c r="M214" s="502">
        <v>2</v>
      </c>
      <c r="N214" s="500" t="s">
        <v>299</v>
      </c>
      <c r="O214" s="353"/>
      <c r="P214" s="352"/>
      <c r="Q214" s="386"/>
      <c r="R214" s="305"/>
      <c r="S214" s="305"/>
      <c r="T214" s="306"/>
      <c r="U214" s="310">
        <f t="shared" si="17"/>
        <v>5000</v>
      </c>
      <c r="V214" s="185"/>
      <c r="W214" s="111"/>
    </row>
    <row r="215" spans="1:24" s="4" customFormat="1" ht="18" customHeight="1" x14ac:dyDescent="0.3">
      <c r="B215" s="39"/>
      <c r="C215" s="43"/>
      <c r="D215" s="55"/>
      <c r="E215" s="56"/>
      <c r="F215" s="56"/>
      <c r="G215" s="56"/>
      <c r="H215" s="57"/>
      <c r="I215" s="498" t="s">
        <v>360</v>
      </c>
      <c r="J215" s="499">
        <v>1500</v>
      </c>
      <c r="K215" s="500" t="s">
        <v>269</v>
      </c>
      <c r="L215" s="501" t="s">
        <v>270</v>
      </c>
      <c r="M215" s="502">
        <v>1</v>
      </c>
      <c r="N215" s="500" t="s">
        <v>299</v>
      </c>
      <c r="O215" s="353"/>
      <c r="P215" s="352"/>
      <c r="Q215" s="386"/>
      <c r="R215" s="305"/>
      <c r="S215" s="305"/>
      <c r="T215" s="306"/>
      <c r="U215" s="310">
        <f t="shared" si="17"/>
        <v>1500</v>
      </c>
      <c r="V215" s="124"/>
      <c r="W215" s="111"/>
    </row>
    <row r="216" spans="1:24" s="4" customFormat="1" ht="18" customHeight="1" x14ac:dyDescent="0.3">
      <c r="B216" s="39"/>
      <c r="C216" s="43"/>
      <c r="D216" s="55"/>
      <c r="E216" s="56"/>
      <c r="F216" s="56"/>
      <c r="G216" s="56"/>
      <c r="H216" s="57"/>
      <c r="I216" s="498" t="s">
        <v>411</v>
      </c>
      <c r="J216" s="499">
        <v>1500</v>
      </c>
      <c r="K216" s="500" t="s">
        <v>269</v>
      </c>
      <c r="L216" s="501" t="s">
        <v>270</v>
      </c>
      <c r="M216" s="502">
        <v>1</v>
      </c>
      <c r="N216" s="500" t="s">
        <v>299</v>
      </c>
      <c r="O216" s="353"/>
      <c r="P216" s="352"/>
      <c r="Q216" s="386"/>
      <c r="R216" s="305"/>
      <c r="S216" s="305"/>
      <c r="T216" s="306"/>
      <c r="U216" s="310">
        <f t="shared" si="17"/>
        <v>1500</v>
      </c>
      <c r="V216" s="124"/>
      <c r="W216" s="111"/>
    </row>
    <row r="217" spans="1:24" s="4" customFormat="1" ht="18" customHeight="1" x14ac:dyDescent="0.3">
      <c r="B217" s="39"/>
      <c r="C217" s="43"/>
      <c r="D217" s="55"/>
      <c r="E217" s="56"/>
      <c r="F217" s="56"/>
      <c r="G217" s="56"/>
      <c r="H217" s="57"/>
      <c r="I217" s="498" t="s">
        <v>361</v>
      </c>
      <c r="J217" s="499">
        <v>300</v>
      </c>
      <c r="K217" s="500" t="s">
        <v>269</v>
      </c>
      <c r="L217" s="501" t="s">
        <v>270</v>
      </c>
      <c r="M217" s="502">
        <v>2</v>
      </c>
      <c r="N217" s="500" t="s">
        <v>299</v>
      </c>
      <c r="O217" s="343"/>
      <c r="P217" s="342"/>
      <c r="Q217" s="362"/>
      <c r="R217" s="60"/>
      <c r="S217" s="60"/>
      <c r="T217" s="64"/>
      <c r="U217" s="184">
        <f t="shared" ref="U217" si="18">J217*M217</f>
        <v>600</v>
      </c>
      <c r="V217" s="124"/>
      <c r="W217" s="111"/>
    </row>
    <row r="218" spans="1:24" s="4" customFormat="1" ht="18" customHeight="1" x14ac:dyDescent="0.3">
      <c r="B218" s="39"/>
      <c r="C218" s="43"/>
      <c r="D218" s="55"/>
      <c r="E218" s="56"/>
      <c r="F218" s="56"/>
      <c r="G218" s="56"/>
      <c r="H218" s="57"/>
      <c r="I218" s="503" t="s">
        <v>442</v>
      </c>
      <c r="J218" s="499">
        <v>10000</v>
      </c>
      <c r="K218" s="500" t="s">
        <v>269</v>
      </c>
      <c r="L218" s="501" t="s">
        <v>270</v>
      </c>
      <c r="M218" s="502">
        <v>1</v>
      </c>
      <c r="N218" s="500" t="s">
        <v>299</v>
      </c>
      <c r="O218" s="343"/>
      <c r="P218" s="342"/>
      <c r="Q218" s="362"/>
      <c r="R218" s="60"/>
      <c r="S218" s="60"/>
      <c r="T218" s="64"/>
      <c r="U218" s="184">
        <f t="shared" ref="U218:U219" si="19">J218*M218</f>
        <v>10000</v>
      </c>
      <c r="V218" s="124"/>
      <c r="W218" s="111"/>
    </row>
    <row r="219" spans="1:24" s="4" customFormat="1" ht="18" customHeight="1" x14ac:dyDescent="0.3">
      <c r="B219" s="39"/>
      <c r="C219" s="43"/>
      <c r="D219" s="55"/>
      <c r="E219" s="56"/>
      <c r="F219" s="56"/>
      <c r="G219" s="56"/>
      <c r="H219" s="57"/>
      <c r="I219" s="341" t="s">
        <v>449</v>
      </c>
      <c r="J219" s="384">
        <v>250</v>
      </c>
      <c r="K219" s="373" t="s">
        <v>6</v>
      </c>
      <c r="L219" s="374" t="s">
        <v>26</v>
      </c>
      <c r="M219" s="375">
        <v>10</v>
      </c>
      <c r="N219" s="373" t="s">
        <v>65</v>
      </c>
      <c r="O219" s="373"/>
      <c r="P219" s="372"/>
      <c r="Q219" s="385"/>
      <c r="R219" s="60"/>
      <c r="S219" s="60"/>
      <c r="T219" s="64"/>
      <c r="U219" s="184">
        <f t="shared" si="19"/>
        <v>2500</v>
      </c>
      <c r="V219" s="124"/>
      <c r="W219" s="111"/>
    </row>
    <row r="220" spans="1:24" s="4" customFormat="1" ht="18" customHeight="1" x14ac:dyDescent="0.3">
      <c r="B220" s="39"/>
      <c r="C220" s="43"/>
      <c r="D220" s="55"/>
      <c r="E220" s="56"/>
      <c r="F220" s="56"/>
      <c r="G220" s="56"/>
      <c r="H220" s="56"/>
      <c r="I220" s="341" t="s">
        <v>450</v>
      </c>
      <c r="J220" s="346">
        <v>50</v>
      </c>
      <c r="K220" s="343" t="s">
        <v>6</v>
      </c>
      <c r="L220" s="347" t="s">
        <v>26</v>
      </c>
      <c r="M220" s="344">
        <v>2</v>
      </c>
      <c r="N220" s="343" t="s">
        <v>16</v>
      </c>
      <c r="O220" s="347" t="s">
        <v>26</v>
      </c>
      <c r="P220" s="342">
        <v>6</v>
      </c>
      <c r="Q220" s="362" t="s">
        <v>37</v>
      </c>
      <c r="R220" s="60"/>
      <c r="S220" s="60"/>
      <c r="T220" s="64"/>
      <c r="U220" s="184">
        <f>J220*M220*P220</f>
        <v>600</v>
      </c>
      <c r="V220" s="124"/>
      <c r="W220" s="111"/>
    </row>
    <row r="221" spans="1:24" s="4" customFormat="1" ht="18" customHeight="1" x14ac:dyDescent="0.3">
      <c r="B221" s="39"/>
      <c r="C221" s="43"/>
      <c r="D221" s="55"/>
      <c r="E221" s="56"/>
      <c r="F221" s="56"/>
      <c r="G221" s="56"/>
      <c r="H221" s="56"/>
      <c r="I221" s="341" t="s">
        <v>125</v>
      </c>
      <c r="J221" s="504">
        <v>5</v>
      </c>
      <c r="K221" s="446" t="s">
        <v>6</v>
      </c>
      <c r="L221" s="447" t="s">
        <v>26</v>
      </c>
      <c r="M221" s="448">
        <v>1</v>
      </c>
      <c r="N221" s="446" t="s">
        <v>16</v>
      </c>
      <c r="O221" s="447" t="s">
        <v>26</v>
      </c>
      <c r="P221" s="445">
        <v>155</v>
      </c>
      <c r="Q221" s="362" t="s">
        <v>37</v>
      </c>
      <c r="R221" s="60"/>
      <c r="S221" s="60"/>
      <c r="T221" s="64"/>
      <c r="U221" s="184">
        <f>J221*M221*P221</f>
        <v>775</v>
      </c>
      <c r="V221" s="124"/>
      <c r="W221" s="111"/>
    </row>
    <row r="222" spans="1:24" s="4" customFormat="1" ht="18" customHeight="1" x14ac:dyDescent="0.3">
      <c r="B222" s="39"/>
      <c r="C222" s="43"/>
      <c r="D222" s="44" t="s">
        <v>196</v>
      </c>
      <c r="E222" s="45">
        <v>2397116</v>
      </c>
      <c r="F222" s="45">
        <v>94888</v>
      </c>
      <c r="G222" s="45">
        <f>E222-F222</f>
        <v>2302228</v>
      </c>
      <c r="H222" s="46">
        <f>SUM(U222:U236)</f>
        <v>2396574.7199999997</v>
      </c>
      <c r="I222" s="505" t="s">
        <v>448</v>
      </c>
      <c r="J222" s="506"/>
      <c r="K222" s="507"/>
      <c r="L222" s="508"/>
      <c r="M222" s="509"/>
      <c r="N222" s="507"/>
      <c r="O222" s="507"/>
      <c r="P222" s="510"/>
      <c r="Q222" s="511"/>
      <c r="R222" s="307"/>
      <c r="S222" s="307"/>
      <c r="T222" s="307"/>
      <c r="U222" s="308"/>
      <c r="V222" s="186"/>
      <c r="W222" s="187"/>
      <c r="X222" s="156"/>
    </row>
    <row r="223" spans="1:24" s="4" customFormat="1" ht="18" customHeight="1" x14ac:dyDescent="0.3">
      <c r="B223" s="39"/>
      <c r="C223" s="43"/>
      <c r="D223" s="55"/>
      <c r="E223" s="56"/>
      <c r="F223" s="56"/>
      <c r="G223" s="56"/>
      <c r="H223" s="57"/>
      <c r="I223" s="512" t="s">
        <v>386</v>
      </c>
      <c r="J223" s="513"/>
      <c r="K223" s="359"/>
      <c r="L223" s="514"/>
      <c r="M223" s="515"/>
      <c r="N223" s="359"/>
      <c r="O223" s="514"/>
      <c r="P223" s="516"/>
      <c r="Q223" s="359"/>
      <c r="R223" s="303"/>
      <c r="S223" s="303"/>
      <c r="T223" s="303"/>
      <c r="U223" s="309"/>
      <c r="V223" s="66"/>
      <c r="W223" s="67"/>
    </row>
    <row r="224" spans="1:24" s="4" customFormat="1" ht="18" customHeight="1" x14ac:dyDescent="0.3">
      <c r="B224" s="39"/>
      <c r="C224" s="43"/>
      <c r="D224" s="55"/>
      <c r="E224" s="56"/>
      <c r="F224" s="56"/>
      <c r="G224" s="56"/>
      <c r="H224" s="57"/>
      <c r="I224" s="517" t="s">
        <v>412</v>
      </c>
      <c r="J224" s="384">
        <v>2096.27</v>
      </c>
      <c r="K224" s="373" t="s">
        <v>6</v>
      </c>
      <c r="L224" s="374" t="s">
        <v>26</v>
      </c>
      <c r="M224" s="375">
        <v>12</v>
      </c>
      <c r="N224" s="373" t="s">
        <v>65</v>
      </c>
      <c r="O224" s="373" t="s">
        <v>26</v>
      </c>
      <c r="P224" s="372">
        <v>3</v>
      </c>
      <c r="Q224" s="385" t="s">
        <v>25</v>
      </c>
      <c r="R224" s="331"/>
      <c r="S224" s="331"/>
      <c r="T224" s="331"/>
      <c r="U224" s="304">
        <f>J224*M224*P224</f>
        <v>75465.72</v>
      </c>
      <c r="V224" s="66"/>
      <c r="W224" s="67"/>
    </row>
    <row r="225" spans="1:24" s="4" customFormat="1" ht="18" customHeight="1" x14ac:dyDescent="0.3">
      <c r="B225" s="39"/>
      <c r="C225" s="43"/>
      <c r="D225" s="55"/>
      <c r="E225" s="56"/>
      <c r="F225" s="56"/>
      <c r="G225" s="56"/>
      <c r="H225" s="57"/>
      <c r="I225" s="517" t="s">
        <v>413</v>
      </c>
      <c r="J225" s="372">
        <v>74857</v>
      </c>
      <c r="K225" s="373" t="s">
        <v>6</v>
      </c>
      <c r="L225" s="374" t="s">
        <v>26</v>
      </c>
      <c r="M225" s="375">
        <v>1</v>
      </c>
      <c r="N225" s="373" t="s">
        <v>16</v>
      </c>
      <c r="O225" s="374" t="s">
        <v>26</v>
      </c>
      <c r="P225" s="518">
        <v>8.4000000000000005E-2</v>
      </c>
      <c r="Q225" s="373"/>
      <c r="R225" s="331"/>
      <c r="S225" s="331"/>
      <c r="T225" s="331"/>
      <c r="U225" s="304">
        <f t="shared" ref="U225:U230" si="20">ROUNDUP(J225*M225*P225,0)</f>
        <v>6288</v>
      </c>
      <c r="V225" s="66"/>
      <c r="W225" s="67"/>
    </row>
    <row r="226" spans="1:24" s="4" customFormat="1" ht="18" customHeight="1" x14ac:dyDescent="0.3">
      <c r="B226" s="39"/>
      <c r="C226" s="43"/>
      <c r="D226" s="55"/>
      <c r="E226" s="56"/>
      <c r="F226" s="56"/>
      <c r="G226" s="56"/>
      <c r="H226" s="57"/>
      <c r="I226" s="517" t="s">
        <v>414</v>
      </c>
      <c r="J226" s="372">
        <v>74857</v>
      </c>
      <c r="K226" s="373" t="s">
        <v>6</v>
      </c>
      <c r="L226" s="374" t="s">
        <v>26</v>
      </c>
      <c r="M226" s="375">
        <v>1</v>
      </c>
      <c r="N226" s="373" t="s">
        <v>16</v>
      </c>
      <c r="O226" s="374" t="s">
        <v>26</v>
      </c>
      <c r="P226" s="518">
        <v>3.6999999999999998E-2</v>
      </c>
      <c r="Q226" s="373"/>
      <c r="R226" s="331"/>
      <c r="S226" s="331"/>
      <c r="T226" s="331"/>
      <c r="U226" s="304">
        <f t="shared" si="20"/>
        <v>2770</v>
      </c>
      <c r="V226" s="66"/>
      <c r="W226" s="67"/>
    </row>
    <row r="227" spans="1:24" s="4" customFormat="1" ht="18" customHeight="1" x14ac:dyDescent="0.3">
      <c r="B227" s="39"/>
      <c r="C227" s="43"/>
      <c r="D227" s="55"/>
      <c r="E227" s="56"/>
      <c r="F227" s="56"/>
      <c r="G227" s="56"/>
      <c r="H227" s="57"/>
      <c r="I227" s="517" t="s">
        <v>415</v>
      </c>
      <c r="J227" s="372">
        <v>1666</v>
      </c>
      <c r="K227" s="373" t="s">
        <v>6</v>
      </c>
      <c r="L227" s="374" t="s">
        <v>26</v>
      </c>
      <c r="M227" s="375">
        <v>1</v>
      </c>
      <c r="N227" s="373" t="s">
        <v>16</v>
      </c>
      <c r="O227" s="374" t="s">
        <v>26</v>
      </c>
      <c r="P227" s="518">
        <v>0.12</v>
      </c>
      <c r="Q227" s="373"/>
      <c r="R227" s="331"/>
      <c r="S227" s="331"/>
      <c r="T227" s="331"/>
      <c r="U227" s="304">
        <f t="shared" si="20"/>
        <v>200</v>
      </c>
      <c r="V227" s="66"/>
      <c r="W227" s="67"/>
    </row>
    <row r="228" spans="1:24" s="4" customFormat="1" ht="18" customHeight="1" x14ac:dyDescent="0.3">
      <c r="B228" s="39"/>
      <c r="C228" s="43"/>
      <c r="D228" s="55"/>
      <c r="E228" s="56"/>
      <c r="F228" s="56"/>
      <c r="G228" s="56"/>
      <c r="H228" s="57"/>
      <c r="I228" s="517" t="s">
        <v>416</v>
      </c>
      <c r="J228" s="372">
        <v>74857</v>
      </c>
      <c r="K228" s="373" t="s">
        <v>6</v>
      </c>
      <c r="L228" s="374" t="s">
        <v>26</v>
      </c>
      <c r="M228" s="375">
        <v>1</v>
      </c>
      <c r="N228" s="373" t="s">
        <v>16</v>
      </c>
      <c r="O228" s="374" t="s">
        <v>26</v>
      </c>
      <c r="P228" s="518">
        <v>4.4999999999999998E-2</v>
      </c>
      <c r="Q228" s="373"/>
      <c r="R228" s="331"/>
      <c r="S228" s="331"/>
      <c r="T228" s="331"/>
      <c r="U228" s="304">
        <f t="shared" si="20"/>
        <v>3369</v>
      </c>
      <c r="V228" s="66"/>
      <c r="W228" s="295"/>
    </row>
    <row r="229" spans="1:24" s="4" customFormat="1" ht="18" customHeight="1" x14ac:dyDescent="0.3">
      <c r="B229" s="39"/>
      <c r="C229" s="43"/>
      <c r="D229" s="55"/>
      <c r="E229" s="56"/>
      <c r="F229" s="56"/>
      <c r="G229" s="56"/>
      <c r="H229" s="57"/>
      <c r="I229" s="517" t="s">
        <v>417</v>
      </c>
      <c r="J229" s="372">
        <v>74857</v>
      </c>
      <c r="K229" s="373" t="s">
        <v>6</v>
      </c>
      <c r="L229" s="374" t="s">
        <v>26</v>
      </c>
      <c r="M229" s="375">
        <v>1</v>
      </c>
      <c r="N229" s="373" t="s">
        <v>16</v>
      </c>
      <c r="O229" s="374" t="s">
        <v>26</v>
      </c>
      <c r="P229" s="518">
        <v>1.7999999999999999E-2</v>
      </c>
      <c r="Q229" s="373"/>
      <c r="R229" s="331"/>
      <c r="S229" s="331"/>
      <c r="T229" s="331"/>
      <c r="U229" s="304">
        <f t="shared" si="20"/>
        <v>1348</v>
      </c>
      <c r="V229" s="66"/>
      <c r="W229" s="67"/>
    </row>
    <row r="230" spans="1:24" s="4" customFormat="1" ht="18" customHeight="1" x14ac:dyDescent="0.3">
      <c r="B230" s="39"/>
      <c r="C230" s="43"/>
      <c r="D230" s="55"/>
      <c r="E230" s="56"/>
      <c r="F230" s="56"/>
      <c r="G230" s="56"/>
      <c r="H230" s="57"/>
      <c r="I230" s="517" t="s">
        <v>418</v>
      </c>
      <c r="J230" s="372">
        <v>74857</v>
      </c>
      <c r="K230" s="373" t="s">
        <v>6</v>
      </c>
      <c r="L230" s="374" t="s">
        <v>26</v>
      </c>
      <c r="M230" s="375">
        <v>1</v>
      </c>
      <c r="N230" s="373" t="s">
        <v>16</v>
      </c>
      <c r="O230" s="374" t="s">
        <v>26</v>
      </c>
      <c r="P230" s="518">
        <v>8.9999999999999993E-3</v>
      </c>
      <c r="Q230" s="373"/>
      <c r="R230" s="331"/>
      <c r="S230" s="331"/>
      <c r="T230" s="331"/>
      <c r="U230" s="304">
        <f t="shared" si="20"/>
        <v>674</v>
      </c>
      <c r="V230" s="66"/>
      <c r="W230" s="67"/>
    </row>
    <row r="231" spans="1:24" s="4" customFormat="1" ht="18" customHeight="1" x14ac:dyDescent="0.3">
      <c r="B231" s="39"/>
      <c r="C231" s="43"/>
      <c r="D231" s="55"/>
      <c r="E231" s="56"/>
      <c r="F231" s="56"/>
      <c r="G231" s="56"/>
      <c r="H231" s="57"/>
      <c r="I231" s="512" t="s">
        <v>388</v>
      </c>
      <c r="J231" s="513"/>
      <c r="K231" s="359"/>
      <c r="L231" s="514"/>
      <c r="M231" s="515"/>
      <c r="N231" s="359"/>
      <c r="O231" s="359"/>
      <c r="P231" s="516"/>
      <c r="Q231" s="359"/>
      <c r="R231" s="303"/>
      <c r="S231" s="303"/>
      <c r="T231" s="303"/>
      <c r="U231" s="310"/>
      <c r="V231" s="66"/>
      <c r="W231" s="67"/>
    </row>
    <row r="232" spans="1:24" s="4" customFormat="1" ht="18" customHeight="1" x14ac:dyDescent="0.3">
      <c r="B232" s="39"/>
      <c r="C232" s="43"/>
      <c r="D232" s="55"/>
      <c r="E232" s="56"/>
      <c r="F232" s="56"/>
      <c r="G232" s="56"/>
      <c r="H232" s="57"/>
      <c r="I232" s="517" t="s">
        <v>419</v>
      </c>
      <c r="J232" s="384">
        <v>290</v>
      </c>
      <c r="K232" s="373" t="s">
        <v>6</v>
      </c>
      <c r="L232" s="374" t="s">
        <v>26</v>
      </c>
      <c r="M232" s="375">
        <v>11</v>
      </c>
      <c r="N232" s="373" t="s">
        <v>65</v>
      </c>
      <c r="O232" s="373" t="s">
        <v>26</v>
      </c>
      <c r="P232" s="372">
        <v>270</v>
      </c>
      <c r="Q232" s="373" t="s">
        <v>25</v>
      </c>
      <c r="R232" s="303"/>
      <c r="S232" s="303"/>
      <c r="T232" s="306"/>
      <c r="U232" s="310">
        <f>J232*M232*P232</f>
        <v>861300</v>
      </c>
      <c r="V232" s="66"/>
      <c r="W232" s="67"/>
    </row>
    <row r="233" spans="1:24" s="4" customFormat="1" ht="18" customHeight="1" x14ac:dyDescent="0.3">
      <c r="A233" s="4" t="s">
        <v>53</v>
      </c>
      <c r="B233" s="39"/>
      <c r="C233" s="43"/>
      <c r="D233" s="55"/>
      <c r="E233" s="56"/>
      <c r="F233" s="56"/>
      <c r="G233" s="56"/>
      <c r="H233" s="57"/>
      <c r="I233" s="517" t="s">
        <v>420</v>
      </c>
      <c r="J233" s="384">
        <v>180</v>
      </c>
      <c r="K233" s="373" t="s">
        <v>6</v>
      </c>
      <c r="L233" s="374" t="s">
        <v>26</v>
      </c>
      <c r="M233" s="375">
        <v>1</v>
      </c>
      <c r="N233" s="373" t="s">
        <v>16</v>
      </c>
      <c r="O233" s="373" t="s">
        <v>26</v>
      </c>
      <c r="P233" s="372">
        <v>270</v>
      </c>
      <c r="Q233" s="373" t="s">
        <v>25</v>
      </c>
      <c r="R233" s="303"/>
      <c r="S233" s="303"/>
      <c r="T233" s="306"/>
      <c r="U233" s="310">
        <f>J233*M233*P233</f>
        <v>48600</v>
      </c>
      <c r="V233" s="110"/>
      <c r="W233" s="111"/>
    </row>
    <row r="234" spans="1:24" s="4" customFormat="1" ht="18" customHeight="1" x14ac:dyDescent="0.3">
      <c r="B234" s="39"/>
      <c r="C234" s="43"/>
      <c r="D234" s="55"/>
      <c r="E234" s="56"/>
      <c r="F234" s="56"/>
      <c r="G234" s="56"/>
      <c r="H234" s="57"/>
      <c r="I234" s="512" t="s">
        <v>389</v>
      </c>
      <c r="J234" s="513"/>
      <c r="K234" s="359"/>
      <c r="L234" s="514"/>
      <c r="M234" s="515"/>
      <c r="N234" s="359"/>
      <c r="O234" s="359"/>
      <c r="P234" s="516"/>
      <c r="Q234" s="359"/>
      <c r="R234" s="331"/>
      <c r="S234" s="331"/>
      <c r="T234" s="331"/>
      <c r="U234" s="310"/>
      <c r="V234" s="66"/>
      <c r="W234" s="67"/>
    </row>
    <row r="235" spans="1:24" s="4" customFormat="1" ht="18" customHeight="1" x14ac:dyDescent="0.3">
      <c r="B235" s="39"/>
      <c r="C235" s="43"/>
      <c r="D235" s="55"/>
      <c r="E235" s="56"/>
      <c r="F235" s="56"/>
      <c r="G235" s="56"/>
      <c r="H235" s="57"/>
      <c r="I235" s="517" t="s">
        <v>421</v>
      </c>
      <c r="J235" s="384">
        <v>634</v>
      </c>
      <c r="K235" s="373" t="s">
        <v>6</v>
      </c>
      <c r="L235" s="374" t="s">
        <v>26</v>
      </c>
      <c r="M235" s="375">
        <v>10</v>
      </c>
      <c r="N235" s="373" t="s">
        <v>16</v>
      </c>
      <c r="O235" s="373" t="s">
        <v>26</v>
      </c>
      <c r="P235" s="372">
        <v>165</v>
      </c>
      <c r="Q235" s="373" t="s">
        <v>25</v>
      </c>
      <c r="R235" s="303"/>
      <c r="S235" s="303"/>
      <c r="T235" s="306"/>
      <c r="U235" s="310">
        <f>J235*M235*P235</f>
        <v>1046100</v>
      </c>
      <c r="V235" s="66"/>
      <c r="W235" s="67"/>
    </row>
    <row r="236" spans="1:24" s="4" customFormat="1" ht="18" customHeight="1" x14ac:dyDescent="0.3">
      <c r="B236" s="39"/>
      <c r="C236" s="43"/>
      <c r="D236" s="55"/>
      <c r="E236" s="56"/>
      <c r="F236" s="56"/>
      <c r="G236" s="56"/>
      <c r="H236" s="160"/>
      <c r="I236" s="517" t="s">
        <v>422</v>
      </c>
      <c r="J236" s="384">
        <v>2124</v>
      </c>
      <c r="K236" s="373" t="s">
        <v>6</v>
      </c>
      <c r="L236" s="374" t="s">
        <v>26</v>
      </c>
      <c r="M236" s="375">
        <v>1</v>
      </c>
      <c r="N236" s="373" t="s">
        <v>16</v>
      </c>
      <c r="O236" s="373" t="s">
        <v>26</v>
      </c>
      <c r="P236" s="372">
        <v>165</v>
      </c>
      <c r="Q236" s="373" t="s">
        <v>25</v>
      </c>
      <c r="R236" s="303"/>
      <c r="S236" s="303"/>
      <c r="T236" s="306"/>
      <c r="U236" s="310">
        <f>J236*M236*P236</f>
        <v>350460</v>
      </c>
      <c r="V236" s="66"/>
      <c r="W236" s="67"/>
    </row>
    <row r="237" spans="1:24" s="4" customFormat="1" ht="18" customHeight="1" x14ac:dyDescent="0.3">
      <c r="B237" s="39"/>
      <c r="C237" s="43"/>
      <c r="D237" s="44" t="s">
        <v>198</v>
      </c>
      <c r="E237" s="45">
        <v>133305</v>
      </c>
      <c r="F237" s="45"/>
      <c r="G237" s="45">
        <f>E237-F237</f>
        <v>133305</v>
      </c>
      <c r="H237" s="46">
        <f>SUM(U237:U256)</f>
        <v>137124.91999999998</v>
      </c>
      <c r="I237" s="497" t="s">
        <v>197</v>
      </c>
      <c r="J237" s="395"/>
      <c r="K237" s="339"/>
      <c r="L237" s="370"/>
      <c r="M237" s="340"/>
      <c r="N237" s="339"/>
      <c r="O237" s="339"/>
      <c r="P237" s="338"/>
      <c r="Q237" s="371"/>
      <c r="R237" s="182"/>
      <c r="S237" s="182"/>
      <c r="T237" s="182"/>
      <c r="U237" s="132"/>
      <c r="V237" s="190"/>
      <c r="W237" s="187"/>
      <c r="X237" s="156"/>
    </row>
    <row r="238" spans="1:24" s="4" customFormat="1" ht="18" customHeight="1" x14ac:dyDescent="0.3">
      <c r="B238" s="39"/>
      <c r="C238" s="43"/>
      <c r="D238" s="55"/>
      <c r="E238" s="56"/>
      <c r="F238" s="56"/>
      <c r="G238" s="56"/>
      <c r="H238" s="57"/>
      <c r="I238" s="519" t="s">
        <v>199</v>
      </c>
      <c r="J238" s="346"/>
      <c r="K238" s="343"/>
      <c r="L238" s="347"/>
      <c r="M238" s="344"/>
      <c r="N238" s="343"/>
      <c r="O238" s="347"/>
      <c r="P238" s="342"/>
      <c r="Q238" s="343"/>
      <c r="R238" s="60"/>
      <c r="S238" s="60"/>
      <c r="T238" s="60"/>
      <c r="U238" s="130"/>
      <c r="V238" s="191"/>
      <c r="W238" s="67"/>
    </row>
    <row r="239" spans="1:24" s="4" customFormat="1" ht="17.25" customHeight="1" x14ac:dyDescent="0.3">
      <c r="B239" s="39"/>
      <c r="C239" s="43"/>
      <c r="D239" s="55"/>
      <c r="E239" s="56"/>
      <c r="F239" s="56"/>
      <c r="G239" s="56"/>
      <c r="H239" s="57"/>
      <c r="I239" s="520" t="s">
        <v>423</v>
      </c>
      <c r="J239" s="521">
        <v>2268</v>
      </c>
      <c r="K239" s="353" t="s">
        <v>269</v>
      </c>
      <c r="L239" s="354" t="s">
        <v>270</v>
      </c>
      <c r="M239" s="355">
        <v>12</v>
      </c>
      <c r="N239" s="353" t="s">
        <v>271</v>
      </c>
      <c r="O239" s="353" t="s">
        <v>305</v>
      </c>
      <c r="P239" s="352">
        <v>1</v>
      </c>
      <c r="Q239" s="386" t="s">
        <v>306</v>
      </c>
      <c r="R239" s="311"/>
      <c r="S239" s="311"/>
      <c r="T239" s="311"/>
      <c r="U239" s="304">
        <f>J239*M239*P239</f>
        <v>27216</v>
      </c>
      <c r="V239" s="191"/>
      <c r="W239" s="67"/>
      <c r="X239" s="156"/>
    </row>
    <row r="240" spans="1:24" s="4" customFormat="1" ht="18" customHeight="1" x14ac:dyDescent="0.3">
      <c r="B240" s="39"/>
      <c r="C240" s="43"/>
      <c r="D240" s="55"/>
      <c r="E240" s="56"/>
      <c r="F240" s="56"/>
      <c r="G240" s="56"/>
      <c r="H240" s="57"/>
      <c r="I240" s="520" t="s">
        <v>424</v>
      </c>
      <c r="J240" s="521">
        <v>2523.5</v>
      </c>
      <c r="K240" s="353" t="s">
        <v>269</v>
      </c>
      <c r="L240" s="354" t="s">
        <v>270</v>
      </c>
      <c r="M240" s="355">
        <v>12</v>
      </c>
      <c r="N240" s="353" t="s">
        <v>271</v>
      </c>
      <c r="O240" s="353" t="s">
        <v>305</v>
      </c>
      <c r="P240" s="352">
        <v>1</v>
      </c>
      <c r="Q240" s="386" t="s">
        <v>306</v>
      </c>
      <c r="R240" s="311"/>
      <c r="S240" s="311"/>
      <c r="T240" s="311"/>
      <c r="U240" s="304">
        <f>J240*M240*P240</f>
        <v>30282</v>
      </c>
      <c r="V240" s="191"/>
      <c r="W240" s="67"/>
    </row>
    <row r="241" spans="1:23" s="4" customFormat="1" ht="18" customHeight="1" x14ac:dyDescent="0.3">
      <c r="B241" s="39"/>
      <c r="C241" s="43"/>
      <c r="D241" s="55"/>
      <c r="E241" s="56"/>
      <c r="F241" s="56"/>
      <c r="G241" s="56"/>
      <c r="H241" s="57"/>
      <c r="I241" s="520" t="s">
        <v>470</v>
      </c>
      <c r="J241" s="521">
        <v>144.16</v>
      </c>
      <c r="K241" s="353" t="s">
        <v>269</v>
      </c>
      <c r="L241" s="354" t="s">
        <v>270</v>
      </c>
      <c r="M241" s="355">
        <v>12</v>
      </c>
      <c r="N241" s="353" t="s">
        <v>271</v>
      </c>
      <c r="O241" s="353"/>
      <c r="P241" s="352"/>
      <c r="Q241" s="386"/>
      <c r="R241" s="311"/>
      <c r="S241" s="311"/>
      <c r="T241" s="311"/>
      <c r="U241" s="304">
        <f>J241*M241</f>
        <v>1729.92</v>
      </c>
      <c r="V241" s="191"/>
      <c r="W241" s="67"/>
    </row>
    <row r="242" spans="1:23" s="4" customFormat="1" ht="18" customHeight="1" x14ac:dyDescent="0.3">
      <c r="B242" s="39"/>
      <c r="C242" s="43"/>
      <c r="D242" s="55"/>
      <c r="E242" s="56"/>
      <c r="F242" s="56"/>
      <c r="G242" s="56"/>
      <c r="H242" s="57"/>
      <c r="I242" s="520" t="s">
        <v>307</v>
      </c>
      <c r="J242" s="521">
        <v>1552</v>
      </c>
      <c r="K242" s="353" t="s">
        <v>269</v>
      </c>
      <c r="L242" s="354" t="s">
        <v>270</v>
      </c>
      <c r="M242" s="355">
        <v>2</v>
      </c>
      <c r="N242" s="353" t="s">
        <v>299</v>
      </c>
      <c r="O242" s="353" t="s">
        <v>305</v>
      </c>
      <c r="P242" s="352">
        <v>1</v>
      </c>
      <c r="Q242" s="386" t="s">
        <v>306</v>
      </c>
      <c r="R242" s="311"/>
      <c r="S242" s="311"/>
      <c r="T242" s="311"/>
      <c r="U242" s="304">
        <f t="shared" ref="U242" si="21">J242*M242*P242</f>
        <v>3104</v>
      </c>
      <c r="V242" s="191"/>
      <c r="W242" s="67"/>
    </row>
    <row r="243" spans="1:23" s="4" customFormat="1" ht="18" customHeight="1" x14ac:dyDescent="0.3">
      <c r="B243" s="39"/>
      <c r="C243" s="43"/>
      <c r="D243" s="55"/>
      <c r="E243" s="56"/>
      <c r="F243" s="56"/>
      <c r="G243" s="56"/>
      <c r="H243" s="57"/>
      <c r="I243" s="520" t="s">
        <v>308</v>
      </c>
      <c r="J243" s="352">
        <f>SUM(U239:U242)</f>
        <v>62331.92</v>
      </c>
      <c r="K243" s="353" t="s">
        <v>269</v>
      </c>
      <c r="L243" s="354" t="s">
        <v>270</v>
      </c>
      <c r="M243" s="355">
        <v>1</v>
      </c>
      <c r="N243" s="353" t="s">
        <v>299</v>
      </c>
      <c r="O243" s="354" t="s">
        <v>270</v>
      </c>
      <c r="P243" s="522">
        <v>8.4000000000000005E-2</v>
      </c>
      <c r="Q243" s="353"/>
      <c r="R243" s="311"/>
      <c r="S243" s="311"/>
      <c r="T243" s="311"/>
      <c r="U243" s="304">
        <f t="shared" ref="U243:U251" si="22">ROUNDUP(J243*M243*P243,0)</f>
        <v>5236</v>
      </c>
      <c r="V243" s="191"/>
      <c r="W243" s="67"/>
    </row>
    <row r="244" spans="1:23" s="4" customFormat="1" ht="18" customHeight="1" x14ac:dyDescent="0.3">
      <c r="B244" s="39"/>
      <c r="C244" s="43"/>
      <c r="D244" s="55"/>
      <c r="E244" s="56"/>
      <c r="F244" s="56"/>
      <c r="G244" s="56"/>
      <c r="H244" s="57"/>
      <c r="I244" s="520" t="s">
        <v>309</v>
      </c>
      <c r="J244" s="352">
        <f>SUM(U239:U242)</f>
        <v>62331.92</v>
      </c>
      <c r="K244" s="353" t="s">
        <v>269</v>
      </c>
      <c r="L244" s="354" t="s">
        <v>270</v>
      </c>
      <c r="M244" s="355">
        <v>1</v>
      </c>
      <c r="N244" s="353" t="s">
        <v>299</v>
      </c>
      <c r="O244" s="354" t="s">
        <v>270</v>
      </c>
      <c r="P244" s="522">
        <v>3.6999999999999998E-2</v>
      </c>
      <c r="Q244" s="353"/>
      <c r="R244" s="311"/>
      <c r="S244" s="311"/>
      <c r="T244" s="311"/>
      <c r="U244" s="304">
        <f t="shared" si="22"/>
        <v>2307</v>
      </c>
      <c r="V244" s="191"/>
      <c r="W244" s="67"/>
    </row>
    <row r="245" spans="1:23" s="4" customFormat="1" ht="18" customHeight="1" x14ac:dyDescent="0.3">
      <c r="B245" s="39"/>
      <c r="C245" s="43"/>
      <c r="D245" s="55"/>
      <c r="E245" s="56"/>
      <c r="F245" s="56"/>
      <c r="G245" s="56"/>
      <c r="H245" s="57"/>
      <c r="I245" s="520" t="s">
        <v>310</v>
      </c>
      <c r="J245" s="352">
        <f>U244</f>
        <v>2307</v>
      </c>
      <c r="K245" s="353" t="s">
        <v>269</v>
      </c>
      <c r="L245" s="354" t="s">
        <v>270</v>
      </c>
      <c r="M245" s="355">
        <v>1</v>
      </c>
      <c r="N245" s="353" t="s">
        <v>299</v>
      </c>
      <c r="O245" s="354" t="s">
        <v>270</v>
      </c>
      <c r="P245" s="522">
        <v>0.12</v>
      </c>
      <c r="Q245" s="353"/>
      <c r="R245" s="311"/>
      <c r="S245" s="311"/>
      <c r="T245" s="311"/>
      <c r="U245" s="304">
        <f t="shared" si="22"/>
        <v>277</v>
      </c>
      <c r="V245" s="191"/>
      <c r="W245" s="67"/>
    </row>
    <row r="246" spans="1:23" s="4" customFormat="1" ht="18" customHeight="1" x14ac:dyDescent="0.3">
      <c r="B246" s="39"/>
      <c r="C246" s="43"/>
      <c r="D246" s="55"/>
      <c r="E246" s="56"/>
      <c r="F246" s="56"/>
      <c r="G246" s="56"/>
      <c r="H246" s="57"/>
      <c r="I246" s="520" t="s">
        <v>387</v>
      </c>
      <c r="J246" s="352">
        <f>SUM(U239:U242)</f>
        <v>62331.92</v>
      </c>
      <c r="K246" s="353" t="s">
        <v>269</v>
      </c>
      <c r="L246" s="354" t="s">
        <v>270</v>
      </c>
      <c r="M246" s="355">
        <v>1</v>
      </c>
      <c r="N246" s="353" t="s">
        <v>299</v>
      </c>
      <c r="O246" s="354" t="s">
        <v>270</v>
      </c>
      <c r="P246" s="522">
        <v>4.4999999999999998E-2</v>
      </c>
      <c r="Q246" s="353"/>
      <c r="R246" s="311"/>
      <c r="S246" s="311"/>
      <c r="T246" s="311"/>
      <c r="U246" s="304">
        <f t="shared" si="22"/>
        <v>2805</v>
      </c>
      <c r="V246" s="191"/>
      <c r="W246" s="67"/>
    </row>
    <row r="247" spans="1:23" s="4" customFormat="1" ht="18" customHeight="1" x14ac:dyDescent="0.3">
      <c r="B247" s="39"/>
      <c r="C247" s="43"/>
      <c r="D247" s="55"/>
      <c r="E247" s="56"/>
      <c r="F247" s="56"/>
      <c r="G247" s="56"/>
      <c r="H247" s="57"/>
      <c r="I247" s="520" t="s">
        <v>311</v>
      </c>
      <c r="J247" s="352">
        <f>SUM(U239:U242)</f>
        <v>62331.92</v>
      </c>
      <c r="K247" s="353" t="s">
        <v>269</v>
      </c>
      <c r="L247" s="354" t="s">
        <v>270</v>
      </c>
      <c r="M247" s="355">
        <v>1</v>
      </c>
      <c r="N247" s="353" t="s">
        <v>299</v>
      </c>
      <c r="O247" s="354" t="s">
        <v>270</v>
      </c>
      <c r="P247" s="522">
        <v>1.7999999999999999E-2</v>
      </c>
      <c r="Q247" s="353"/>
      <c r="R247" s="311"/>
      <c r="S247" s="311"/>
      <c r="T247" s="311"/>
      <c r="U247" s="304">
        <f t="shared" si="22"/>
        <v>1122</v>
      </c>
      <c r="V247" s="191"/>
      <c r="W247" s="67"/>
    </row>
    <row r="248" spans="1:23" s="4" customFormat="1" ht="18" customHeight="1" x14ac:dyDescent="0.3">
      <c r="B248" s="39"/>
      <c r="C248" s="43"/>
      <c r="D248" s="55"/>
      <c r="E248" s="56"/>
      <c r="F248" s="56"/>
      <c r="G248" s="56"/>
      <c r="H248" s="57"/>
      <c r="I248" s="520" t="s">
        <v>425</v>
      </c>
      <c r="J248" s="352">
        <f>SUM(U239:U242)</f>
        <v>62331.92</v>
      </c>
      <c r="K248" s="353" t="s">
        <v>269</v>
      </c>
      <c r="L248" s="354" t="s">
        <v>270</v>
      </c>
      <c r="M248" s="355">
        <v>1</v>
      </c>
      <c r="N248" s="353" t="s">
        <v>299</v>
      </c>
      <c r="O248" s="354" t="s">
        <v>270</v>
      </c>
      <c r="P248" s="522">
        <v>8.9999999999999993E-3</v>
      </c>
      <c r="Q248" s="353"/>
      <c r="R248" s="311"/>
      <c r="S248" s="311"/>
      <c r="T248" s="311"/>
      <c r="U248" s="304">
        <f t="shared" si="22"/>
        <v>561</v>
      </c>
      <c r="V248" s="191"/>
      <c r="W248" s="67"/>
    </row>
    <row r="249" spans="1:23" s="4" customFormat="1" ht="18" customHeight="1" x14ac:dyDescent="0.3">
      <c r="B249" s="39"/>
      <c r="C249" s="43"/>
      <c r="D249" s="55"/>
      <c r="E249" s="56"/>
      <c r="F249" s="56"/>
      <c r="G249" s="56"/>
      <c r="H249" s="57"/>
      <c r="I249" s="519" t="s">
        <v>201</v>
      </c>
      <c r="J249" s="346"/>
      <c r="K249" s="343"/>
      <c r="L249" s="347"/>
      <c r="M249" s="344"/>
      <c r="N249" s="343"/>
      <c r="O249" s="343"/>
      <c r="P249" s="523"/>
      <c r="Q249" s="343"/>
      <c r="R249" s="60"/>
      <c r="S249" s="60"/>
      <c r="T249" s="60"/>
      <c r="U249" s="184"/>
      <c r="V249" s="191"/>
      <c r="W249" s="67"/>
    </row>
    <row r="250" spans="1:23" s="4" customFormat="1" ht="18" customHeight="1" x14ac:dyDescent="0.3">
      <c r="B250" s="39"/>
      <c r="C250" s="43"/>
      <c r="D250" s="55"/>
      <c r="E250" s="56"/>
      <c r="F250" s="56"/>
      <c r="G250" s="56"/>
      <c r="H250" s="57"/>
      <c r="I250" s="520" t="s">
        <v>312</v>
      </c>
      <c r="J250" s="521">
        <v>4284</v>
      </c>
      <c r="K250" s="353" t="s">
        <v>269</v>
      </c>
      <c r="L250" s="354" t="s">
        <v>270</v>
      </c>
      <c r="M250" s="355">
        <v>12</v>
      </c>
      <c r="N250" s="353" t="s">
        <v>271</v>
      </c>
      <c r="O250" s="353" t="s">
        <v>305</v>
      </c>
      <c r="P250" s="522">
        <v>2.5000000000000001E-2</v>
      </c>
      <c r="Q250" s="353"/>
      <c r="R250" s="305"/>
      <c r="S250" s="305"/>
      <c r="T250" s="306"/>
      <c r="U250" s="304">
        <f t="shared" si="22"/>
        <v>1286</v>
      </c>
      <c r="V250" s="191"/>
      <c r="W250" s="67"/>
    </row>
    <row r="251" spans="1:23" s="4" customFormat="1" ht="18" customHeight="1" x14ac:dyDescent="0.3">
      <c r="A251" s="4" t="s">
        <v>53</v>
      </c>
      <c r="B251" s="39"/>
      <c r="C251" s="43"/>
      <c r="D251" s="55"/>
      <c r="E251" s="56"/>
      <c r="F251" s="56"/>
      <c r="G251" s="56"/>
      <c r="H251" s="57"/>
      <c r="I251" s="520" t="s">
        <v>313</v>
      </c>
      <c r="J251" s="521">
        <v>25000</v>
      </c>
      <c r="K251" s="353" t="s">
        <v>269</v>
      </c>
      <c r="L251" s="354" t="s">
        <v>270</v>
      </c>
      <c r="M251" s="355">
        <v>1</v>
      </c>
      <c r="N251" s="353" t="s">
        <v>299</v>
      </c>
      <c r="O251" s="353" t="s">
        <v>305</v>
      </c>
      <c r="P251" s="522">
        <v>8.0000000000000002E-3</v>
      </c>
      <c r="Q251" s="353"/>
      <c r="R251" s="305"/>
      <c r="S251" s="305"/>
      <c r="T251" s="306"/>
      <c r="U251" s="304">
        <f t="shared" si="22"/>
        <v>200</v>
      </c>
      <c r="V251" s="192"/>
      <c r="W251" s="111"/>
    </row>
    <row r="252" spans="1:23" s="4" customFormat="1" ht="18" customHeight="1" x14ac:dyDescent="0.3">
      <c r="B252" s="39"/>
      <c r="C252" s="43"/>
      <c r="D252" s="55"/>
      <c r="E252" s="56"/>
      <c r="F252" s="56"/>
      <c r="G252" s="56"/>
      <c r="H252" s="57"/>
      <c r="I252" s="520" t="s">
        <v>314</v>
      </c>
      <c r="J252" s="521">
        <v>250</v>
      </c>
      <c r="K252" s="353" t="s">
        <v>269</v>
      </c>
      <c r="L252" s="354" t="s">
        <v>270</v>
      </c>
      <c r="M252" s="355">
        <v>12</v>
      </c>
      <c r="N252" s="353" t="s">
        <v>299</v>
      </c>
      <c r="O252" s="353"/>
      <c r="P252" s="352"/>
      <c r="Q252" s="353"/>
      <c r="R252" s="305"/>
      <c r="S252" s="305"/>
      <c r="T252" s="306"/>
      <c r="U252" s="310">
        <f>J252*M252</f>
        <v>3000</v>
      </c>
      <c r="V252" s="191"/>
      <c r="W252" s="67"/>
    </row>
    <row r="253" spans="1:23" s="4" customFormat="1" ht="18" customHeight="1" x14ac:dyDescent="0.3">
      <c r="B253" s="39"/>
      <c r="C253" s="43"/>
      <c r="D253" s="55"/>
      <c r="E253" s="56"/>
      <c r="F253" s="56"/>
      <c r="G253" s="56"/>
      <c r="H253" s="57"/>
      <c r="I253" s="520" t="s">
        <v>315</v>
      </c>
      <c r="J253" s="521">
        <v>500</v>
      </c>
      <c r="K253" s="353" t="s">
        <v>269</v>
      </c>
      <c r="L253" s="354" t="s">
        <v>270</v>
      </c>
      <c r="M253" s="355">
        <v>3</v>
      </c>
      <c r="N253" s="353" t="s">
        <v>299</v>
      </c>
      <c r="O253" s="353"/>
      <c r="P253" s="352"/>
      <c r="Q253" s="353"/>
      <c r="R253" s="305"/>
      <c r="S253" s="305"/>
      <c r="T253" s="306"/>
      <c r="U253" s="310">
        <f>J253*M253</f>
        <v>1500</v>
      </c>
      <c r="V253" s="191"/>
      <c r="W253" s="67"/>
    </row>
    <row r="254" spans="1:23" s="4" customFormat="1" ht="18" customHeight="1" x14ac:dyDescent="0.3">
      <c r="B254" s="39"/>
      <c r="C254" s="43"/>
      <c r="D254" s="55"/>
      <c r="E254" s="56"/>
      <c r="F254" s="56"/>
      <c r="G254" s="56"/>
      <c r="H254" s="57"/>
      <c r="I254" s="520" t="s">
        <v>316</v>
      </c>
      <c r="J254" s="352">
        <v>3560</v>
      </c>
      <c r="K254" s="353" t="s">
        <v>269</v>
      </c>
      <c r="L254" s="353" t="s">
        <v>270</v>
      </c>
      <c r="M254" s="355">
        <v>12</v>
      </c>
      <c r="N254" s="353" t="s">
        <v>299</v>
      </c>
      <c r="O254" s="354" t="s">
        <v>270</v>
      </c>
      <c r="P254" s="524">
        <v>0.77</v>
      </c>
      <c r="Q254" s="525"/>
      <c r="R254" s="311"/>
      <c r="S254" s="311"/>
      <c r="T254" s="311"/>
      <c r="U254" s="304">
        <f t="shared" ref="U254:U255" si="23">ROUNDUP(J254*M254*P254,0)</f>
        <v>32895</v>
      </c>
      <c r="V254" s="191"/>
      <c r="W254" s="67"/>
    </row>
    <row r="255" spans="1:23" s="4" customFormat="1" ht="18" customHeight="1" x14ac:dyDescent="0.3">
      <c r="B255" s="39"/>
      <c r="C255" s="43"/>
      <c r="D255" s="55"/>
      <c r="E255" s="56"/>
      <c r="F255" s="56"/>
      <c r="G255" s="56"/>
      <c r="H255" s="57"/>
      <c r="I255" s="520" t="s">
        <v>317</v>
      </c>
      <c r="J255" s="352">
        <v>1200</v>
      </c>
      <c r="K255" s="353" t="s">
        <v>269</v>
      </c>
      <c r="L255" s="353" t="s">
        <v>270</v>
      </c>
      <c r="M255" s="355">
        <v>12</v>
      </c>
      <c r="N255" s="353" t="s">
        <v>299</v>
      </c>
      <c r="O255" s="354" t="s">
        <v>270</v>
      </c>
      <c r="P255" s="524">
        <v>0.73</v>
      </c>
      <c r="Q255" s="525"/>
      <c r="R255" s="311"/>
      <c r="S255" s="311"/>
      <c r="T255" s="311"/>
      <c r="U255" s="304">
        <f t="shared" si="23"/>
        <v>10512</v>
      </c>
      <c r="V255" s="191"/>
      <c r="W255" s="67"/>
    </row>
    <row r="256" spans="1:23" s="4" customFormat="1" ht="18" customHeight="1" x14ac:dyDescent="0.3">
      <c r="B256" s="39"/>
      <c r="C256" s="43"/>
      <c r="D256" s="55"/>
      <c r="E256" s="56"/>
      <c r="F256" s="56"/>
      <c r="G256" s="56"/>
      <c r="H256" s="56"/>
      <c r="I256" s="520" t="s">
        <v>318</v>
      </c>
      <c r="J256" s="352">
        <v>1091</v>
      </c>
      <c r="K256" s="353" t="s">
        <v>269</v>
      </c>
      <c r="L256" s="353" t="s">
        <v>270</v>
      </c>
      <c r="M256" s="355">
        <v>12</v>
      </c>
      <c r="N256" s="353" t="s">
        <v>299</v>
      </c>
      <c r="O256" s="354"/>
      <c r="P256" s="524"/>
      <c r="Q256" s="525"/>
      <c r="R256" s="311"/>
      <c r="S256" s="311"/>
      <c r="T256" s="311"/>
      <c r="U256" s="312">
        <f>J256*M256</f>
        <v>13092</v>
      </c>
      <c r="V256" s="191"/>
      <c r="W256" s="67"/>
    </row>
    <row r="257" spans="1:24" s="4" customFormat="1" ht="18" customHeight="1" x14ac:dyDescent="0.3">
      <c r="B257" s="39"/>
      <c r="C257" s="43"/>
      <c r="D257" s="44" t="s">
        <v>135</v>
      </c>
      <c r="E257" s="45">
        <v>154490</v>
      </c>
      <c r="F257" s="45">
        <v>94888</v>
      </c>
      <c r="G257" s="45">
        <f>E257-F257</f>
        <v>59602</v>
      </c>
      <c r="H257" s="46">
        <f>SUM(U257:U269)</f>
        <v>156285</v>
      </c>
      <c r="I257" s="526" t="s">
        <v>362</v>
      </c>
      <c r="J257" s="506">
        <v>18135</v>
      </c>
      <c r="K257" s="507" t="s">
        <v>269</v>
      </c>
      <c r="L257" s="508" t="s">
        <v>270</v>
      </c>
      <c r="M257" s="509">
        <v>4</v>
      </c>
      <c r="N257" s="507" t="s">
        <v>299</v>
      </c>
      <c r="O257" s="507"/>
      <c r="P257" s="510"/>
      <c r="Q257" s="511"/>
      <c r="R257" s="307"/>
      <c r="S257" s="307"/>
      <c r="T257" s="307"/>
      <c r="U257" s="308">
        <f>J257*M257</f>
        <v>72540</v>
      </c>
      <c r="V257" s="29">
        <f>H257-E257</f>
        <v>1795</v>
      </c>
      <c r="W257" s="30">
        <f>V257/E257*100</f>
        <v>1.1618875008091138</v>
      </c>
      <c r="X257" s="156"/>
    </row>
    <row r="258" spans="1:24" s="4" customFormat="1" ht="18" customHeight="1" x14ac:dyDescent="0.3">
      <c r="B258" s="39"/>
      <c r="C258" s="43"/>
      <c r="D258" s="55"/>
      <c r="E258" s="56"/>
      <c r="F258" s="56"/>
      <c r="G258" s="56"/>
      <c r="H258" s="57"/>
      <c r="I258" s="520" t="s">
        <v>363</v>
      </c>
      <c r="J258" s="521">
        <v>8100</v>
      </c>
      <c r="K258" s="353" t="s">
        <v>6</v>
      </c>
      <c r="L258" s="354" t="s">
        <v>26</v>
      </c>
      <c r="M258" s="355">
        <v>4</v>
      </c>
      <c r="N258" s="353" t="s">
        <v>299</v>
      </c>
      <c r="O258" s="354"/>
      <c r="P258" s="352"/>
      <c r="Q258" s="353"/>
      <c r="R258" s="305"/>
      <c r="S258" s="305"/>
      <c r="T258" s="305"/>
      <c r="U258" s="309">
        <f>J258*M258</f>
        <v>32400</v>
      </c>
      <c r="V258" s="66"/>
      <c r="W258" s="67"/>
    </row>
    <row r="259" spans="1:24" s="4" customFormat="1" ht="18" customHeight="1" x14ac:dyDescent="0.3">
      <c r="B259" s="39"/>
      <c r="C259" s="43"/>
      <c r="D259" s="55"/>
      <c r="E259" s="56"/>
      <c r="F259" s="56"/>
      <c r="G259" s="56"/>
      <c r="H259" s="57"/>
      <c r="I259" s="520" t="s">
        <v>364</v>
      </c>
      <c r="J259" s="521">
        <v>1000</v>
      </c>
      <c r="K259" s="353" t="s">
        <v>269</v>
      </c>
      <c r="L259" s="354" t="s">
        <v>270</v>
      </c>
      <c r="M259" s="355">
        <v>1</v>
      </c>
      <c r="N259" s="353" t="s">
        <v>299</v>
      </c>
      <c r="O259" s="353"/>
      <c r="P259" s="352"/>
      <c r="Q259" s="386"/>
      <c r="R259" s="311"/>
      <c r="S259" s="311"/>
      <c r="T259" s="311"/>
      <c r="U259" s="304">
        <f>J259*M259</f>
        <v>1000</v>
      </c>
      <c r="V259" s="66"/>
      <c r="W259" s="67"/>
    </row>
    <row r="260" spans="1:24" s="4" customFormat="1" ht="18" customHeight="1" x14ac:dyDescent="0.3">
      <c r="B260" s="39"/>
      <c r="C260" s="43"/>
      <c r="D260" s="55"/>
      <c r="E260" s="56"/>
      <c r="F260" s="56"/>
      <c r="G260" s="56"/>
      <c r="H260" s="57"/>
      <c r="I260" s="520" t="s">
        <v>365</v>
      </c>
      <c r="J260" s="521">
        <v>4950</v>
      </c>
      <c r="K260" s="353" t="s">
        <v>269</v>
      </c>
      <c r="L260" s="354" t="s">
        <v>270</v>
      </c>
      <c r="M260" s="355">
        <v>4</v>
      </c>
      <c r="N260" s="353" t="s">
        <v>299</v>
      </c>
      <c r="O260" s="353"/>
      <c r="P260" s="352"/>
      <c r="Q260" s="386"/>
      <c r="R260" s="311"/>
      <c r="S260" s="311"/>
      <c r="T260" s="311"/>
      <c r="U260" s="304">
        <f>J260*M260</f>
        <v>19800</v>
      </c>
      <c r="V260" s="66"/>
      <c r="W260" s="67"/>
    </row>
    <row r="261" spans="1:24" s="4" customFormat="1" ht="18" customHeight="1" x14ac:dyDescent="0.3">
      <c r="B261" s="39"/>
      <c r="C261" s="43"/>
      <c r="D261" s="55"/>
      <c r="E261" s="56"/>
      <c r="F261" s="56"/>
      <c r="G261" s="56"/>
      <c r="H261" s="57"/>
      <c r="I261" s="520" t="s">
        <v>366</v>
      </c>
      <c r="J261" s="513">
        <v>5000</v>
      </c>
      <c r="K261" s="353" t="s">
        <v>269</v>
      </c>
      <c r="L261" s="354" t="s">
        <v>270</v>
      </c>
      <c r="M261" s="355">
        <v>1</v>
      </c>
      <c r="N261" s="353" t="s">
        <v>299</v>
      </c>
      <c r="O261" s="354"/>
      <c r="P261" s="352"/>
      <c r="Q261" s="353"/>
      <c r="R261" s="305"/>
      <c r="S261" s="305"/>
      <c r="T261" s="305"/>
      <c r="U261" s="310">
        <f t="shared" ref="U261:U266" si="24">J261*M261</f>
        <v>5000</v>
      </c>
      <c r="V261" s="66"/>
      <c r="W261" s="67"/>
    </row>
    <row r="262" spans="1:24" s="4" customFormat="1" ht="18" customHeight="1" x14ac:dyDescent="0.3">
      <c r="B262" s="39"/>
      <c r="C262" s="43"/>
      <c r="D262" s="55"/>
      <c r="E262" s="56"/>
      <c r="F262" s="56"/>
      <c r="G262" s="56"/>
      <c r="H262" s="57"/>
      <c r="I262" s="520" t="s">
        <v>426</v>
      </c>
      <c r="J262" s="513">
        <v>5000</v>
      </c>
      <c r="K262" s="353" t="s">
        <v>269</v>
      </c>
      <c r="L262" s="354" t="s">
        <v>270</v>
      </c>
      <c r="M262" s="355">
        <v>1</v>
      </c>
      <c r="N262" s="353" t="s">
        <v>299</v>
      </c>
      <c r="O262" s="354"/>
      <c r="P262" s="352"/>
      <c r="Q262" s="353"/>
      <c r="R262" s="305"/>
      <c r="S262" s="305"/>
      <c r="T262" s="305"/>
      <c r="U262" s="310">
        <f t="shared" si="24"/>
        <v>5000</v>
      </c>
      <c r="V262" s="66"/>
      <c r="W262" s="67"/>
    </row>
    <row r="263" spans="1:24" s="4" customFormat="1" ht="18" customHeight="1" x14ac:dyDescent="0.3">
      <c r="B263" s="39"/>
      <c r="C263" s="43"/>
      <c r="D263" s="55"/>
      <c r="E263" s="56"/>
      <c r="F263" s="56"/>
      <c r="G263" s="56"/>
      <c r="H263" s="57"/>
      <c r="I263" s="520" t="s">
        <v>367</v>
      </c>
      <c r="J263" s="513">
        <v>1000</v>
      </c>
      <c r="K263" s="353" t="s">
        <v>269</v>
      </c>
      <c r="L263" s="354" t="s">
        <v>270</v>
      </c>
      <c r="M263" s="355">
        <v>4</v>
      </c>
      <c r="N263" s="353" t="s">
        <v>299</v>
      </c>
      <c r="O263" s="353"/>
      <c r="P263" s="352"/>
      <c r="Q263" s="353"/>
      <c r="R263" s="305"/>
      <c r="S263" s="305"/>
      <c r="T263" s="306"/>
      <c r="U263" s="310">
        <f t="shared" si="24"/>
        <v>4000</v>
      </c>
      <c r="V263" s="66"/>
      <c r="W263" s="67"/>
    </row>
    <row r="264" spans="1:24" s="4" customFormat="1" ht="18" customHeight="1" x14ac:dyDescent="0.3">
      <c r="B264" s="39"/>
      <c r="C264" s="43"/>
      <c r="D264" s="55"/>
      <c r="E264" s="56"/>
      <c r="F264" s="56"/>
      <c r="G264" s="56"/>
      <c r="H264" s="57"/>
      <c r="I264" s="520" t="s">
        <v>368</v>
      </c>
      <c r="J264" s="513">
        <v>100</v>
      </c>
      <c r="K264" s="353" t="s">
        <v>269</v>
      </c>
      <c r="L264" s="354" t="s">
        <v>270</v>
      </c>
      <c r="M264" s="355">
        <v>4</v>
      </c>
      <c r="N264" s="353" t="s">
        <v>299</v>
      </c>
      <c r="O264" s="353"/>
      <c r="P264" s="352"/>
      <c r="Q264" s="353"/>
      <c r="R264" s="305"/>
      <c r="S264" s="305"/>
      <c r="T264" s="306"/>
      <c r="U264" s="310">
        <f t="shared" si="24"/>
        <v>400</v>
      </c>
      <c r="V264" s="66"/>
      <c r="W264" s="67"/>
    </row>
    <row r="265" spans="1:24" s="4" customFormat="1" ht="18" customHeight="1" x14ac:dyDescent="0.3">
      <c r="B265" s="39"/>
      <c r="C265" s="43"/>
      <c r="D265" s="55"/>
      <c r="E265" s="56"/>
      <c r="F265" s="56"/>
      <c r="G265" s="56"/>
      <c r="H265" s="57"/>
      <c r="I265" s="520" t="s">
        <v>471</v>
      </c>
      <c r="J265" s="513">
        <v>3000</v>
      </c>
      <c r="K265" s="353" t="s">
        <v>269</v>
      </c>
      <c r="L265" s="354" t="s">
        <v>270</v>
      </c>
      <c r="M265" s="355">
        <v>1</v>
      </c>
      <c r="N265" s="353" t="s">
        <v>299</v>
      </c>
      <c r="O265" s="353"/>
      <c r="P265" s="352"/>
      <c r="Q265" s="353"/>
      <c r="R265" s="305"/>
      <c r="S265" s="305"/>
      <c r="T265" s="305"/>
      <c r="U265" s="310">
        <f t="shared" si="24"/>
        <v>3000</v>
      </c>
      <c r="V265" s="66"/>
      <c r="W265" s="67"/>
    </row>
    <row r="266" spans="1:24" s="4" customFormat="1" ht="18" customHeight="1" x14ac:dyDescent="0.3">
      <c r="A266" s="4" t="s">
        <v>53</v>
      </c>
      <c r="B266" s="39"/>
      <c r="C266" s="43"/>
      <c r="D266" s="55"/>
      <c r="E266" s="56"/>
      <c r="F266" s="56"/>
      <c r="G266" s="56"/>
      <c r="H266" s="57"/>
      <c r="I266" s="520" t="s">
        <v>369</v>
      </c>
      <c r="J266" s="513">
        <v>25</v>
      </c>
      <c r="K266" s="353" t="s">
        <v>269</v>
      </c>
      <c r="L266" s="354" t="s">
        <v>270</v>
      </c>
      <c r="M266" s="355">
        <v>5</v>
      </c>
      <c r="N266" s="353" t="s">
        <v>299</v>
      </c>
      <c r="O266" s="353"/>
      <c r="P266" s="352"/>
      <c r="Q266" s="353"/>
      <c r="R266" s="311"/>
      <c r="S266" s="311"/>
      <c r="T266" s="311"/>
      <c r="U266" s="310">
        <f t="shared" si="24"/>
        <v>125</v>
      </c>
      <c r="V266" s="110"/>
      <c r="W266" s="111"/>
    </row>
    <row r="267" spans="1:24" s="4" customFormat="1" ht="18" customHeight="1" x14ac:dyDescent="0.3">
      <c r="B267" s="39"/>
      <c r="C267" s="43"/>
      <c r="D267" s="55"/>
      <c r="E267" s="56"/>
      <c r="F267" s="56"/>
      <c r="G267" s="56"/>
      <c r="H267" s="57"/>
      <c r="I267" s="520" t="s">
        <v>370</v>
      </c>
      <c r="J267" s="513">
        <v>130</v>
      </c>
      <c r="K267" s="353" t="s">
        <v>269</v>
      </c>
      <c r="L267" s="354" t="s">
        <v>270</v>
      </c>
      <c r="M267" s="355">
        <v>4</v>
      </c>
      <c r="N267" s="353" t="s">
        <v>299</v>
      </c>
      <c r="O267" s="353"/>
      <c r="P267" s="352"/>
      <c r="Q267" s="353"/>
      <c r="R267" s="305"/>
      <c r="S267" s="305"/>
      <c r="T267" s="306"/>
      <c r="U267" s="310">
        <f>J267*M267</f>
        <v>520</v>
      </c>
      <c r="V267" s="66"/>
      <c r="W267" s="67"/>
    </row>
    <row r="268" spans="1:24" s="4" customFormat="1" ht="18" customHeight="1" x14ac:dyDescent="0.3">
      <c r="B268" s="39"/>
      <c r="C268" s="43"/>
      <c r="D268" s="55"/>
      <c r="E268" s="56"/>
      <c r="F268" s="56"/>
      <c r="G268" s="56"/>
      <c r="H268" s="57"/>
      <c r="I268" s="520" t="s">
        <v>371</v>
      </c>
      <c r="J268" s="521">
        <v>4500</v>
      </c>
      <c r="K268" s="353" t="s">
        <v>372</v>
      </c>
      <c r="L268" s="354" t="s">
        <v>373</v>
      </c>
      <c r="M268" s="355">
        <v>1</v>
      </c>
      <c r="N268" s="353" t="s">
        <v>374</v>
      </c>
      <c r="O268" s="353"/>
      <c r="P268" s="352"/>
      <c r="Q268" s="353"/>
      <c r="R268" s="305"/>
      <c r="S268" s="305"/>
      <c r="T268" s="303"/>
      <c r="U268" s="309">
        <f>J268*M268</f>
        <v>4500</v>
      </c>
      <c r="V268" s="66"/>
      <c r="W268" s="67"/>
    </row>
    <row r="269" spans="1:24" s="4" customFormat="1" ht="18" customHeight="1" x14ac:dyDescent="0.3">
      <c r="B269" s="39"/>
      <c r="C269" s="43"/>
      <c r="D269" s="55"/>
      <c r="E269" s="56"/>
      <c r="F269" s="56"/>
      <c r="G269" s="56"/>
      <c r="H269" s="160"/>
      <c r="I269" s="527" t="s">
        <v>375</v>
      </c>
      <c r="J269" s="513">
        <v>8000</v>
      </c>
      <c r="K269" s="353" t="s">
        <v>372</v>
      </c>
      <c r="L269" s="354" t="s">
        <v>270</v>
      </c>
      <c r="M269" s="355">
        <v>1</v>
      </c>
      <c r="N269" s="353" t="s">
        <v>299</v>
      </c>
      <c r="O269" s="353"/>
      <c r="P269" s="352"/>
      <c r="Q269" s="528"/>
      <c r="R269" s="305"/>
      <c r="S269" s="305"/>
      <c r="T269" s="305"/>
      <c r="U269" s="313">
        <f>J269*M269</f>
        <v>8000</v>
      </c>
      <c r="V269" s="66"/>
      <c r="W269" s="67"/>
    </row>
    <row r="270" spans="1:24" s="4" customFormat="1" ht="18" customHeight="1" x14ac:dyDescent="0.3">
      <c r="A270" s="4" t="s">
        <v>54</v>
      </c>
      <c r="B270" s="39"/>
      <c r="C270" s="43"/>
      <c r="D270" s="44" t="s">
        <v>200</v>
      </c>
      <c r="E270" s="45">
        <v>535122</v>
      </c>
      <c r="F270" s="45">
        <v>338120</v>
      </c>
      <c r="G270" s="45">
        <f>E270-F270</f>
        <v>197002</v>
      </c>
      <c r="H270" s="46">
        <f>SUM(U271:U327)</f>
        <v>523442</v>
      </c>
      <c r="I270" s="181" t="s">
        <v>202</v>
      </c>
      <c r="J270" s="48">
        <f>SUM(U271:U287)</f>
        <v>87102</v>
      </c>
      <c r="K270" s="107"/>
      <c r="L270" s="108"/>
      <c r="M270" s="109"/>
      <c r="N270" s="107"/>
      <c r="O270" s="108"/>
      <c r="P270" s="106"/>
      <c r="Q270" s="107"/>
      <c r="R270" s="182"/>
      <c r="S270" s="182"/>
      <c r="T270" s="182"/>
      <c r="U270" s="54" t="s">
        <v>28</v>
      </c>
      <c r="V270" s="29">
        <f>H270-E270</f>
        <v>-11680</v>
      </c>
      <c r="W270" s="30">
        <f>V270/E270*100</f>
        <v>-2.1826798374950012</v>
      </c>
      <c r="X270" s="156"/>
    </row>
    <row r="271" spans="1:24" s="113" customFormat="1" ht="18" customHeight="1" x14ac:dyDescent="0.3">
      <c r="B271" s="114"/>
      <c r="C271" s="115"/>
      <c r="D271" s="116"/>
      <c r="E271" s="193"/>
      <c r="F271" s="193"/>
      <c r="G271" s="193"/>
      <c r="H271" s="117"/>
      <c r="I271" s="520" t="s">
        <v>319</v>
      </c>
      <c r="J271" s="352">
        <v>1200</v>
      </c>
      <c r="K271" s="353" t="s">
        <v>269</v>
      </c>
      <c r="L271" s="353" t="s">
        <v>270</v>
      </c>
      <c r="M271" s="355">
        <v>5</v>
      </c>
      <c r="N271" s="353" t="s">
        <v>299</v>
      </c>
      <c r="O271" s="353"/>
      <c r="P271" s="352"/>
      <c r="Q271" s="353"/>
      <c r="R271" s="305"/>
      <c r="S271" s="305"/>
      <c r="T271" s="306"/>
      <c r="U271" s="310">
        <f>J271*M271</f>
        <v>6000</v>
      </c>
      <c r="V271" s="194"/>
      <c r="W271" s="195"/>
      <c r="X271" s="4"/>
    </row>
    <row r="272" spans="1:24" s="4" customFormat="1" ht="18" customHeight="1" x14ac:dyDescent="0.3">
      <c r="B272" s="39"/>
      <c r="C272" s="43"/>
      <c r="D272" s="55"/>
      <c r="E272" s="56"/>
      <c r="F272" s="56"/>
      <c r="G272" s="56"/>
      <c r="H272" s="57"/>
      <c r="I272" s="519" t="s">
        <v>204</v>
      </c>
      <c r="J272" s="342"/>
      <c r="K272" s="343"/>
      <c r="L272" s="343"/>
      <c r="M272" s="344"/>
      <c r="N272" s="343"/>
      <c r="O272" s="343"/>
      <c r="P272" s="342"/>
      <c r="Q272" s="343"/>
      <c r="R272" s="314"/>
      <c r="S272" s="314"/>
      <c r="T272" s="315"/>
      <c r="U272" s="316"/>
      <c r="V272" s="124"/>
      <c r="W272" s="111"/>
    </row>
    <row r="273" spans="2:28" s="113" customFormat="1" ht="18" customHeight="1" x14ac:dyDescent="0.3">
      <c r="B273" s="114"/>
      <c r="C273" s="115"/>
      <c r="D273" s="116"/>
      <c r="E273" s="193"/>
      <c r="F273" s="193"/>
      <c r="G273" s="193"/>
      <c r="H273" s="117"/>
      <c r="I273" s="351" t="s">
        <v>320</v>
      </c>
      <c r="J273" s="352">
        <v>500</v>
      </c>
      <c r="K273" s="353" t="s">
        <v>269</v>
      </c>
      <c r="L273" s="353" t="s">
        <v>270</v>
      </c>
      <c r="M273" s="355">
        <v>4</v>
      </c>
      <c r="N273" s="353" t="s">
        <v>299</v>
      </c>
      <c r="O273" s="354"/>
      <c r="P273" s="352"/>
      <c r="Q273" s="386"/>
      <c r="R273" s="305"/>
      <c r="S273" s="305"/>
      <c r="T273" s="306"/>
      <c r="U273" s="310">
        <f>J273*M273</f>
        <v>2000</v>
      </c>
      <c r="V273" s="191"/>
      <c r="W273" s="118"/>
      <c r="X273" s="4"/>
      <c r="Y273" s="350"/>
    </row>
    <row r="274" spans="2:28" s="4" customFormat="1" ht="18" customHeight="1" x14ac:dyDescent="0.3">
      <c r="B274" s="39"/>
      <c r="C274" s="43"/>
      <c r="D274" s="55"/>
      <c r="E274" s="56"/>
      <c r="F274" s="56"/>
      <c r="G274" s="56"/>
      <c r="H274" s="57"/>
      <c r="I274" s="351" t="s">
        <v>427</v>
      </c>
      <c r="J274" s="352">
        <v>900</v>
      </c>
      <c r="K274" s="353" t="s">
        <v>269</v>
      </c>
      <c r="L274" s="353" t="s">
        <v>270</v>
      </c>
      <c r="M274" s="355">
        <v>2</v>
      </c>
      <c r="N274" s="353" t="s">
        <v>299</v>
      </c>
      <c r="O274" s="354" t="s">
        <v>270</v>
      </c>
      <c r="P274" s="524">
        <v>0.6</v>
      </c>
      <c r="Q274" s="386"/>
      <c r="R274" s="305"/>
      <c r="S274" s="305"/>
      <c r="T274" s="306"/>
      <c r="U274" s="304">
        <f t="shared" ref="U274" si="25">ROUNDUP(J274*M274*P274,0)</f>
        <v>1080</v>
      </c>
      <c r="V274" s="66"/>
      <c r="W274" s="67"/>
      <c r="AB274" s="156"/>
    </row>
    <row r="275" spans="2:28" s="113" customFormat="1" ht="18" customHeight="1" x14ac:dyDescent="0.3">
      <c r="B275" s="114"/>
      <c r="C275" s="115"/>
      <c r="D275" s="116"/>
      <c r="E275" s="193"/>
      <c r="F275" s="193"/>
      <c r="G275" s="193"/>
      <c r="H275" s="117"/>
      <c r="I275" s="351" t="s">
        <v>321</v>
      </c>
      <c r="J275" s="352">
        <v>6000</v>
      </c>
      <c r="K275" s="353" t="s">
        <v>269</v>
      </c>
      <c r="L275" s="353" t="s">
        <v>270</v>
      </c>
      <c r="M275" s="355">
        <v>1</v>
      </c>
      <c r="N275" s="353" t="s">
        <v>299</v>
      </c>
      <c r="O275" s="353"/>
      <c r="P275" s="352"/>
      <c r="Q275" s="386"/>
      <c r="R275" s="305"/>
      <c r="S275" s="305"/>
      <c r="T275" s="306"/>
      <c r="U275" s="310">
        <f>J275*M275</f>
        <v>6000</v>
      </c>
      <c r="V275" s="191"/>
      <c r="W275" s="118"/>
      <c r="X275" s="4"/>
    </row>
    <row r="276" spans="2:28" s="203" customFormat="1" ht="18" customHeight="1" x14ac:dyDescent="0.3">
      <c r="B276" s="196"/>
      <c r="C276" s="197"/>
      <c r="D276" s="198"/>
      <c r="E276" s="199"/>
      <c r="F276" s="199"/>
      <c r="G276" s="199"/>
      <c r="H276" s="200"/>
      <c r="I276" s="351" t="s">
        <v>322</v>
      </c>
      <c r="J276" s="352">
        <v>6000</v>
      </c>
      <c r="K276" s="353" t="s">
        <v>269</v>
      </c>
      <c r="L276" s="353" t="s">
        <v>270</v>
      </c>
      <c r="M276" s="355">
        <v>1</v>
      </c>
      <c r="N276" s="353" t="s">
        <v>299</v>
      </c>
      <c r="O276" s="353"/>
      <c r="P276" s="352"/>
      <c r="Q276" s="386"/>
      <c r="R276" s="305"/>
      <c r="S276" s="305"/>
      <c r="T276" s="306"/>
      <c r="U276" s="310">
        <f>J276*M276</f>
        <v>6000</v>
      </c>
      <c r="V276" s="201"/>
      <c r="W276" s="202"/>
      <c r="X276" s="4"/>
    </row>
    <row r="277" spans="2:28" s="203" customFormat="1" ht="18" customHeight="1" x14ac:dyDescent="0.3">
      <c r="B277" s="196"/>
      <c r="C277" s="197"/>
      <c r="D277" s="198"/>
      <c r="E277" s="199"/>
      <c r="F277" s="199"/>
      <c r="G277" s="199"/>
      <c r="H277" s="200"/>
      <c r="I277" s="529" t="s">
        <v>428</v>
      </c>
      <c r="J277" s="530">
        <v>333</v>
      </c>
      <c r="K277" s="531" t="s">
        <v>252</v>
      </c>
      <c r="L277" s="531" t="s">
        <v>270</v>
      </c>
      <c r="M277" s="532">
        <v>9</v>
      </c>
      <c r="N277" s="531" t="s">
        <v>256</v>
      </c>
      <c r="O277" s="531"/>
      <c r="P277" s="530"/>
      <c r="Q277" s="386"/>
      <c r="R277" s="305"/>
      <c r="S277" s="305"/>
      <c r="T277" s="306"/>
      <c r="U277" s="310">
        <f>J277*M277+3</f>
        <v>3000</v>
      </c>
      <c r="V277" s="201"/>
      <c r="W277" s="202"/>
      <c r="X277" s="4"/>
    </row>
    <row r="278" spans="2:28" s="4" customFormat="1" ht="18" customHeight="1" x14ac:dyDescent="0.3">
      <c r="B278" s="39"/>
      <c r="C278" s="43"/>
      <c r="D278" s="55"/>
      <c r="E278" s="56"/>
      <c r="F278" s="56"/>
      <c r="G278" s="56"/>
      <c r="H278" s="57"/>
      <c r="I278" s="529" t="s">
        <v>429</v>
      </c>
      <c r="J278" s="530">
        <v>1666</v>
      </c>
      <c r="K278" s="531" t="s">
        <v>269</v>
      </c>
      <c r="L278" s="531" t="s">
        <v>270</v>
      </c>
      <c r="M278" s="532">
        <v>3</v>
      </c>
      <c r="N278" s="531" t="s">
        <v>299</v>
      </c>
      <c r="O278" s="531"/>
      <c r="P278" s="530"/>
      <c r="Q278" s="386"/>
      <c r="R278" s="305"/>
      <c r="S278" s="305"/>
      <c r="T278" s="306"/>
      <c r="U278" s="310">
        <f>J278*M278+2</f>
        <v>5000</v>
      </c>
      <c r="V278" s="66"/>
      <c r="W278" s="67"/>
    </row>
    <row r="279" spans="2:28" s="4" customFormat="1" ht="18" customHeight="1" x14ac:dyDescent="0.3">
      <c r="B279" s="39"/>
      <c r="C279" s="43"/>
      <c r="D279" s="55"/>
      <c r="E279" s="56"/>
      <c r="F279" s="56"/>
      <c r="G279" s="56"/>
      <c r="H279" s="57"/>
      <c r="I279" s="519" t="s">
        <v>242</v>
      </c>
      <c r="J279" s="342"/>
      <c r="K279" s="343"/>
      <c r="L279" s="343"/>
      <c r="M279" s="344"/>
      <c r="N279" s="343"/>
      <c r="O279" s="347"/>
      <c r="P279" s="342"/>
      <c r="Q279" s="362"/>
      <c r="R279" s="314"/>
      <c r="S279" s="314"/>
      <c r="T279" s="315"/>
      <c r="U279" s="316"/>
      <c r="V279" s="66"/>
      <c r="W279" s="67"/>
    </row>
    <row r="280" spans="2:28" s="4" customFormat="1" ht="18" customHeight="1" x14ac:dyDescent="0.3">
      <c r="B280" s="39"/>
      <c r="C280" s="43"/>
      <c r="D280" s="55"/>
      <c r="E280" s="56"/>
      <c r="F280" s="56"/>
      <c r="G280" s="56"/>
      <c r="H280" s="57"/>
      <c r="I280" s="520" t="s">
        <v>323</v>
      </c>
      <c r="J280" s="352">
        <v>4060</v>
      </c>
      <c r="K280" s="353" t="s">
        <v>269</v>
      </c>
      <c r="L280" s="353" t="s">
        <v>270</v>
      </c>
      <c r="M280" s="355">
        <v>12</v>
      </c>
      <c r="N280" s="353" t="s">
        <v>299</v>
      </c>
      <c r="O280" s="354" t="s">
        <v>270</v>
      </c>
      <c r="P280" s="524">
        <v>0.68</v>
      </c>
      <c r="Q280" s="525"/>
      <c r="R280" s="311"/>
      <c r="S280" s="311"/>
      <c r="T280" s="311"/>
      <c r="U280" s="304">
        <f t="shared" ref="U280:U283" si="26">ROUNDUP(J280*M280*P280,0)</f>
        <v>33130</v>
      </c>
      <c r="V280" s="191"/>
      <c r="W280" s="67"/>
    </row>
    <row r="281" spans="2:28" s="4" customFormat="1" ht="18" customHeight="1" x14ac:dyDescent="0.3">
      <c r="B281" s="39"/>
      <c r="C281" s="43"/>
      <c r="D281" s="55"/>
      <c r="E281" s="56"/>
      <c r="F281" s="56"/>
      <c r="G281" s="56"/>
      <c r="H281" s="56"/>
      <c r="I281" s="520" t="s">
        <v>324</v>
      </c>
      <c r="J281" s="352">
        <v>100</v>
      </c>
      <c r="K281" s="353" t="s">
        <v>269</v>
      </c>
      <c r="L281" s="353" t="s">
        <v>270</v>
      </c>
      <c r="M281" s="355">
        <v>12</v>
      </c>
      <c r="N281" s="353" t="s">
        <v>299</v>
      </c>
      <c r="O281" s="354"/>
      <c r="P281" s="524"/>
      <c r="Q281" s="525"/>
      <c r="R281" s="311"/>
      <c r="S281" s="311"/>
      <c r="T281" s="311"/>
      <c r="U281" s="312">
        <f>J281*M281</f>
        <v>1200</v>
      </c>
      <c r="V281" s="191"/>
      <c r="W281" s="67"/>
      <c r="X281" s="113"/>
    </row>
    <row r="282" spans="2:28" s="4" customFormat="1" ht="18" customHeight="1" x14ac:dyDescent="0.3">
      <c r="B282" s="39"/>
      <c r="C282" s="43"/>
      <c r="D282" s="55"/>
      <c r="E282" s="56"/>
      <c r="F282" s="56"/>
      <c r="G282" s="56"/>
      <c r="H282" s="56"/>
      <c r="I282" s="520" t="s">
        <v>325</v>
      </c>
      <c r="J282" s="352">
        <v>180</v>
      </c>
      <c r="K282" s="353" t="s">
        <v>269</v>
      </c>
      <c r="L282" s="353" t="s">
        <v>270</v>
      </c>
      <c r="M282" s="355">
        <v>12</v>
      </c>
      <c r="N282" s="353" t="s">
        <v>271</v>
      </c>
      <c r="O282" s="354" t="s">
        <v>270</v>
      </c>
      <c r="P282" s="524">
        <v>0.65</v>
      </c>
      <c r="Q282" s="533"/>
      <c r="R282" s="311"/>
      <c r="S282" s="311"/>
      <c r="T282" s="311"/>
      <c r="U282" s="304">
        <f t="shared" si="26"/>
        <v>1404</v>
      </c>
      <c r="V282" s="191"/>
      <c r="W282" s="67"/>
    </row>
    <row r="283" spans="2:28" s="4" customFormat="1" ht="18" customHeight="1" x14ac:dyDescent="0.3">
      <c r="B283" s="39"/>
      <c r="C283" s="43"/>
      <c r="D283" s="55"/>
      <c r="E283" s="56"/>
      <c r="F283" s="56"/>
      <c r="G283" s="56"/>
      <c r="H283" s="56"/>
      <c r="I283" s="520" t="s">
        <v>326</v>
      </c>
      <c r="J283" s="352">
        <v>2300</v>
      </c>
      <c r="K283" s="353" t="s">
        <v>269</v>
      </c>
      <c r="L283" s="353" t="s">
        <v>270</v>
      </c>
      <c r="M283" s="355">
        <v>12</v>
      </c>
      <c r="N283" s="353" t="s">
        <v>271</v>
      </c>
      <c r="O283" s="354" t="s">
        <v>270</v>
      </c>
      <c r="P283" s="524">
        <v>0.68</v>
      </c>
      <c r="Q283" s="533"/>
      <c r="R283" s="317"/>
      <c r="S283" s="317"/>
      <c r="T283" s="317"/>
      <c r="U283" s="304">
        <f t="shared" si="26"/>
        <v>18768</v>
      </c>
      <c r="V283" s="191"/>
      <c r="W283" s="67"/>
      <c r="X283" s="113"/>
    </row>
    <row r="284" spans="2:28" s="4" customFormat="1" ht="18" customHeight="1" x14ac:dyDescent="0.3">
      <c r="B284" s="39"/>
      <c r="C284" s="43"/>
      <c r="D284" s="55"/>
      <c r="E284" s="56"/>
      <c r="F284" s="56"/>
      <c r="G284" s="56"/>
      <c r="H284" s="56"/>
      <c r="I284" s="520" t="s">
        <v>327</v>
      </c>
      <c r="J284" s="352">
        <v>100</v>
      </c>
      <c r="K284" s="353" t="s">
        <v>269</v>
      </c>
      <c r="L284" s="353" t="s">
        <v>270</v>
      </c>
      <c r="M284" s="355">
        <v>12</v>
      </c>
      <c r="N284" s="353" t="s">
        <v>271</v>
      </c>
      <c r="O284" s="354"/>
      <c r="P284" s="352"/>
      <c r="Q284" s="533"/>
      <c r="R284" s="317"/>
      <c r="S284" s="317"/>
      <c r="T284" s="317"/>
      <c r="U284" s="312">
        <f>J284*M284</f>
        <v>1200</v>
      </c>
      <c r="V284" s="191"/>
      <c r="W284" s="67"/>
    </row>
    <row r="285" spans="2:28" s="4" customFormat="1" ht="18" customHeight="1" x14ac:dyDescent="0.3">
      <c r="B285" s="39"/>
      <c r="C285" s="43"/>
      <c r="D285" s="55"/>
      <c r="E285" s="56"/>
      <c r="F285" s="56"/>
      <c r="G285" s="56"/>
      <c r="H285" s="56"/>
      <c r="I285" s="520" t="s">
        <v>328</v>
      </c>
      <c r="J285" s="352">
        <v>35</v>
      </c>
      <c r="K285" s="353" t="s">
        <v>269</v>
      </c>
      <c r="L285" s="353" t="s">
        <v>270</v>
      </c>
      <c r="M285" s="355">
        <v>12</v>
      </c>
      <c r="N285" s="353" t="s">
        <v>271</v>
      </c>
      <c r="O285" s="354"/>
      <c r="P285" s="352"/>
      <c r="Q285" s="534"/>
      <c r="R285" s="317"/>
      <c r="S285" s="317"/>
      <c r="T285" s="317"/>
      <c r="U285" s="312">
        <f>J285*M285</f>
        <v>420</v>
      </c>
      <c r="V285" s="191"/>
      <c r="W285" s="67"/>
      <c r="X285" s="113"/>
    </row>
    <row r="286" spans="2:28" s="4" customFormat="1" ht="18" customHeight="1" x14ac:dyDescent="0.3">
      <c r="B286" s="39"/>
      <c r="C286" s="43"/>
      <c r="D286" s="55"/>
      <c r="E286" s="56"/>
      <c r="F286" s="56"/>
      <c r="G286" s="56"/>
      <c r="H286" s="56"/>
      <c r="I286" s="520" t="s">
        <v>329</v>
      </c>
      <c r="J286" s="352">
        <v>200</v>
      </c>
      <c r="K286" s="353" t="s">
        <v>269</v>
      </c>
      <c r="L286" s="353" t="s">
        <v>270</v>
      </c>
      <c r="M286" s="355">
        <v>6</v>
      </c>
      <c r="N286" s="353" t="s">
        <v>299</v>
      </c>
      <c r="O286" s="354"/>
      <c r="P286" s="352"/>
      <c r="Q286" s="534"/>
      <c r="R286" s="317"/>
      <c r="S286" s="317"/>
      <c r="T286" s="317"/>
      <c r="U286" s="312">
        <f>J286*M286</f>
        <v>1200</v>
      </c>
      <c r="V286" s="191"/>
      <c r="W286" s="67"/>
      <c r="X286" s="93"/>
    </row>
    <row r="287" spans="2:28" s="4" customFormat="1" ht="18" customHeight="1" x14ac:dyDescent="0.3">
      <c r="B287" s="39"/>
      <c r="C287" s="43"/>
      <c r="D287" s="55"/>
      <c r="E287" s="56"/>
      <c r="F287" s="56"/>
      <c r="G287" s="56"/>
      <c r="H287" s="56"/>
      <c r="I287" s="520" t="s">
        <v>330</v>
      </c>
      <c r="J287" s="352">
        <v>700</v>
      </c>
      <c r="K287" s="353" t="s">
        <v>269</v>
      </c>
      <c r="L287" s="353" t="s">
        <v>270</v>
      </c>
      <c r="M287" s="355">
        <v>1</v>
      </c>
      <c r="N287" s="353" t="s">
        <v>299</v>
      </c>
      <c r="O287" s="354"/>
      <c r="P287" s="352"/>
      <c r="Q287" s="534"/>
      <c r="R287" s="317"/>
      <c r="S287" s="317"/>
      <c r="T287" s="317"/>
      <c r="U287" s="312">
        <f>J287*M287</f>
        <v>700</v>
      </c>
      <c r="V287" s="191"/>
      <c r="W287" s="67"/>
      <c r="X287" s="93"/>
    </row>
    <row r="288" spans="2:28" s="4" customFormat="1" ht="18" customHeight="1" x14ac:dyDescent="0.3">
      <c r="B288" s="39"/>
      <c r="C288" s="43"/>
      <c r="D288" s="55"/>
      <c r="E288" s="56"/>
      <c r="F288" s="56"/>
      <c r="G288" s="56"/>
      <c r="H288" s="56"/>
      <c r="I288" s="204" t="s">
        <v>203</v>
      </c>
      <c r="J288" s="88">
        <f>SUM(U290:U315)</f>
        <v>189765</v>
      </c>
      <c r="K288" s="69"/>
      <c r="L288" s="70"/>
      <c r="M288" s="71"/>
      <c r="N288" s="69"/>
      <c r="O288" s="70"/>
      <c r="P288" s="68"/>
      <c r="Q288" s="72"/>
      <c r="R288" s="189"/>
      <c r="S288" s="189"/>
      <c r="T288" s="189"/>
      <c r="U288" s="184"/>
      <c r="V288" s="66"/>
      <c r="W288" s="67"/>
    </row>
    <row r="289" spans="2:23" s="4" customFormat="1" ht="18" customHeight="1" x14ac:dyDescent="0.3">
      <c r="B289" s="39"/>
      <c r="C289" s="43"/>
      <c r="D289" s="55"/>
      <c r="E289" s="56"/>
      <c r="F289" s="56"/>
      <c r="G289" s="56"/>
      <c r="H289" s="57"/>
      <c r="I289" s="188" t="s">
        <v>136</v>
      </c>
      <c r="J289" s="68"/>
      <c r="K289" s="69"/>
      <c r="L289" s="69"/>
      <c r="M289" s="71"/>
      <c r="N289" s="69"/>
      <c r="O289" s="70"/>
      <c r="P289" s="68"/>
      <c r="Q289" s="72"/>
      <c r="R289" s="189"/>
      <c r="S289" s="189"/>
      <c r="T289" s="189"/>
      <c r="U289" s="63"/>
      <c r="V289" s="66"/>
      <c r="W289" s="67"/>
    </row>
    <row r="290" spans="2:23" s="4" customFormat="1" ht="18" customHeight="1" x14ac:dyDescent="0.3">
      <c r="B290" s="39"/>
      <c r="C290" s="43"/>
      <c r="D290" s="55"/>
      <c r="E290" s="56"/>
      <c r="F290" s="56"/>
      <c r="G290" s="56"/>
      <c r="H290" s="56"/>
      <c r="I290" s="535" t="s">
        <v>331</v>
      </c>
      <c r="J290" s="530">
        <v>4.5</v>
      </c>
      <c r="K290" s="531" t="s">
        <v>269</v>
      </c>
      <c r="L290" s="536" t="s">
        <v>270</v>
      </c>
      <c r="M290" s="532">
        <v>300</v>
      </c>
      <c r="N290" s="531" t="s">
        <v>299</v>
      </c>
      <c r="O290" s="536" t="s">
        <v>270</v>
      </c>
      <c r="P290" s="530">
        <v>50</v>
      </c>
      <c r="Q290" s="537" t="s">
        <v>303</v>
      </c>
      <c r="R290" s="305"/>
      <c r="S290" s="305"/>
      <c r="T290" s="306"/>
      <c r="U290" s="304">
        <f>J290*M290*P290</f>
        <v>67500</v>
      </c>
      <c r="V290" s="66"/>
      <c r="W290" s="67"/>
    </row>
    <row r="291" spans="2:23" s="4" customFormat="1" ht="18" customHeight="1" x14ac:dyDescent="0.3">
      <c r="B291" s="39"/>
      <c r="C291" s="43"/>
      <c r="D291" s="55"/>
      <c r="E291" s="56"/>
      <c r="F291" s="56"/>
      <c r="G291" s="56"/>
      <c r="H291" s="56"/>
      <c r="I291" s="529" t="s">
        <v>332</v>
      </c>
      <c r="J291" s="530">
        <v>5</v>
      </c>
      <c r="K291" s="531" t="s">
        <v>269</v>
      </c>
      <c r="L291" s="531" t="s">
        <v>270</v>
      </c>
      <c r="M291" s="530">
        <v>100</v>
      </c>
      <c r="N291" s="531" t="s">
        <v>299</v>
      </c>
      <c r="O291" s="536" t="s">
        <v>270</v>
      </c>
      <c r="P291" s="530">
        <v>15</v>
      </c>
      <c r="Q291" s="537" t="s">
        <v>306</v>
      </c>
      <c r="R291" s="311"/>
      <c r="S291" s="311"/>
      <c r="T291" s="311"/>
      <c r="U291" s="304">
        <f>J291*M291*P291</f>
        <v>7500</v>
      </c>
      <c r="V291" s="66"/>
      <c r="W291" s="67"/>
    </row>
    <row r="292" spans="2:23" s="4" customFormat="1" ht="18" customHeight="1" x14ac:dyDescent="0.3">
      <c r="B292" s="39"/>
      <c r="C292" s="43"/>
      <c r="D292" s="55"/>
      <c r="E292" s="56"/>
      <c r="F292" s="56"/>
      <c r="G292" s="56"/>
      <c r="H292" s="56"/>
      <c r="I292" s="529" t="s">
        <v>333</v>
      </c>
      <c r="J292" s="530">
        <v>1720</v>
      </c>
      <c r="K292" s="531" t="s">
        <v>269</v>
      </c>
      <c r="L292" s="531" t="s">
        <v>270</v>
      </c>
      <c r="M292" s="530">
        <v>12</v>
      </c>
      <c r="N292" s="531" t="s">
        <v>299</v>
      </c>
      <c r="O292" s="536" t="s">
        <v>270</v>
      </c>
      <c r="P292" s="530">
        <v>1</v>
      </c>
      <c r="Q292" s="537" t="s">
        <v>306</v>
      </c>
      <c r="R292" s="311"/>
      <c r="S292" s="311"/>
      <c r="T292" s="311"/>
      <c r="U292" s="304">
        <f t="shared" ref="U292" si="27">J292*M292*P292</f>
        <v>20640</v>
      </c>
      <c r="V292" s="66"/>
      <c r="W292" s="67"/>
    </row>
    <row r="293" spans="2:23" s="4" customFormat="1" ht="18" customHeight="1" x14ac:dyDescent="0.3">
      <c r="B293" s="39"/>
      <c r="C293" s="43"/>
      <c r="D293" s="55"/>
      <c r="E293" s="56"/>
      <c r="F293" s="56"/>
      <c r="G293" s="56"/>
      <c r="H293" s="56"/>
      <c r="I293" s="529" t="s">
        <v>334</v>
      </c>
      <c r="J293" s="530">
        <v>20611</v>
      </c>
      <c r="K293" s="531" t="s">
        <v>269</v>
      </c>
      <c r="L293" s="531" t="s">
        <v>270</v>
      </c>
      <c r="M293" s="530">
        <v>1</v>
      </c>
      <c r="N293" s="531" t="s">
        <v>299</v>
      </c>
      <c r="O293" s="536" t="s">
        <v>270</v>
      </c>
      <c r="P293" s="538">
        <v>8.4000000000000005E-2</v>
      </c>
      <c r="Q293" s="537"/>
      <c r="R293" s="311"/>
      <c r="S293" s="311"/>
      <c r="T293" s="311"/>
      <c r="U293" s="304">
        <f t="shared" ref="U293" si="28">ROUNDUP(J293*M293*P293,0)</f>
        <v>1732</v>
      </c>
      <c r="V293" s="66"/>
      <c r="W293" s="67"/>
    </row>
    <row r="294" spans="2:23" s="4" customFormat="1" ht="18" customHeight="1" x14ac:dyDescent="0.3">
      <c r="B294" s="39"/>
      <c r="C294" s="43"/>
      <c r="D294" s="55"/>
      <c r="E294" s="56"/>
      <c r="F294" s="56"/>
      <c r="G294" s="56"/>
      <c r="H294" s="56"/>
      <c r="I294" s="529" t="s">
        <v>430</v>
      </c>
      <c r="J294" s="530">
        <v>120</v>
      </c>
      <c r="K294" s="531" t="s">
        <v>269</v>
      </c>
      <c r="L294" s="531" t="s">
        <v>270</v>
      </c>
      <c r="M294" s="530">
        <v>12</v>
      </c>
      <c r="N294" s="531" t="s">
        <v>299</v>
      </c>
      <c r="O294" s="536"/>
      <c r="P294" s="539"/>
      <c r="Q294" s="537"/>
      <c r="R294" s="311"/>
      <c r="S294" s="311"/>
      <c r="T294" s="311"/>
      <c r="U294" s="304">
        <f>J294*M294</f>
        <v>1440</v>
      </c>
      <c r="V294" s="66"/>
      <c r="W294" s="67"/>
    </row>
    <row r="295" spans="2:23" s="4" customFormat="1" ht="18" customHeight="1" x14ac:dyDescent="0.3">
      <c r="B295" s="39"/>
      <c r="C295" s="43"/>
      <c r="D295" s="55"/>
      <c r="E295" s="56"/>
      <c r="F295" s="56"/>
      <c r="G295" s="56"/>
      <c r="H295" s="57"/>
      <c r="I295" s="529" t="s">
        <v>356</v>
      </c>
      <c r="J295" s="530">
        <v>100</v>
      </c>
      <c r="K295" s="531" t="s">
        <v>269</v>
      </c>
      <c r="L295" s="531" t="s">
        <v>270</v>
      </c>
      <c r="M295" s="530">
        <v>4</v>
      </c>
      <c r="N295" s="531" t="s">
        <v>299</v>
      </c>
      <c r="O295" s="536"/>
      <c r="P295" s="530"/>
      <c r="Q295" s="537"/>
      <c r="R295" s="311"/>
      <c r="S295" s="311"/>
      <c r="T295" s="311"/>
      <c r="U295" s="304">
        <f>J295*M295</f>
        <v>400</v>
      </c>
      <c r="V295" s="66"/>
      <c r="W295" s="67"/>
    </row>
    <row r="296" spans="2:23" s="4" customFormat="1" ht="18" customHeight="1" x14ac:dyDescent="0.3">
      <c r="B296" s="78"/>
      <c r="C296" s="79"/>
      <c r="D296" s="80"/>
      <c r="E296" s="81"/>
      <c r="F296" s="81"/>
      <c r="G296" s="81"/>
      <c r="H296" s="82"/>
      <c r="I296" s="519" t="s">
        <v>206</v>
      </c>
      <c r="J296" s="342"/>
      <c r="K296" s="540"/>
      <c r="L296" s="540"/>
      <c r="M296" s="540"/>
      <c r="N296" s="540"/>
      <c r="O296" s="347"/>
      <c r="P296" s="342"/>
      <c r="Q296" s="362"/>
      <c r="R296" s="318"/>
      <c r="S296" s="318"/>
      <c r="T296" s="318"/>
      <c r="U296" s="319"/>
      <c r="V296" s="201"/>
      <c r="W296" s="84"/>
    </row>
    <row r="297" spans="2:23" s="4" customFormat="1" ht="18" customHeight="1" x14ac:dyDescent="0.3">
      <c r="B297" s="78"/>
      <c r="C297" s="79"/>
      <c r="D297" s="80"/>
      <c r="E297" s="81"/>
      <c r="F297" s="81"/>
      <c r="G297" s="81"/>
      <c r="H297" s="82"/>
      <c r="I297" s="520" t="s">
        <v>335</v>
      </c>
      <c r="J297" s="352">
        <v>206</v>
      </c>
      <c r="K297" s="353" t="s">
        <v>269</v>
      </c>
      <c r="L297" s="353" t="s">
        <v>270</v>
      </c>
      <c r="M297" s="355">
        <v>12</v>
      </c>
      <c r="N297" s="353" t="s">
        <v>299</v>
      </c>
      <c r="O297" s="353"/>
      <c r="P297" s="352"/>
      <c r="Q297" s="386"/>
      <c r="R297" s="311"/>
      <c r="S297" s="311"/>
      <c r="T297" s="311"/>
      <c r="U297" s="304">
        <f>J297*M297</f>
        <v>2472</v>
      </c>
      <c r="V297" s="201"/>
      <c r="W297" s="84"/>
    </row>
    <row r="298" spans="2:23" s="4" customFormat="1" ht="18" customHeight="1" x14ac:dyDescent="0.3">
      <c r="B298" s="78"/>
      <c r="C298" s="79"/>
      <c r="D298" s="80"/>
      <c r="E298" s="81"/>
      <c r="F298" s="81"/>
      <c r="G298" s="81"/>
      <c r="H298" s="82"/>
      <c r="I298" s="520" t="s">
        <v>336</v>
      </c>
      <c r="J298" s="352">
        <v>75</v>
      </c>
      <c r="K298" s="353" t="s">
        <v>269</v>
      </c>
      <c r="L298" s="353" t="s">
        <v>270</v>
      </c>
      <c r="M298" s="355">
        <v>12</v>
      </c>
      <c r="N298" s="353" t="s">
        <v>299</v>
      </c>
      <c r="O298" s="353"/>
      <c r="P298" s="352"/>
      <c r="Q298" s="386"/>
      <c r="R298" s="311"/>
      <c r="S298" s="311"/>
      <c r="T298" s="311"/>
      <c r="U298" s="304">
        <f>J298*M298</f>
        <v>900</v>
      </c>
      <c r="V298" s="201"/>
      <c r="W298" s="84"/>
    </row>
    <row r="299" spans="2:23" s="4" customFormat="1" ht="18" customHeight="1" x14ac:dyDescent="0.3">
      <c r="B299" s="78"/>
      <c r="C299" s="79"/>
      <c r="D299" s="80"/>
      <c r="E299" s="81"/>
      <c r="F299" s="81"/>
      <c r="G299" s="81"/>
      <c r="H299" s="82"/>
      <c r="I299" s="520" t="s">
        <v>337</v>
      </c>
      <c r="J299" s="521">
        <v>100</v>
      </c>
      <c r="K299" s="353" t="s">
        <v>269</v>
      </c>
      <c r="L299" s="354" t="s">
        <v>270</v>
      </c>
      <c r="M299" s="355">
        <v>4</v>
      </c>
      <c r="N299" s="353" t="s">
        <v>299</v>
      </c>
      <c r="O299" s="353"/>
      <c r="P299" s="352"/>
      <c r="Q299" s="386"/>
      <c r="R299" s="311"/>
      <c r="S299" s="311"/>
      <c r="T299" s="311"/>
      <c r="U299" s="304">
        <f>J299*M299</f>
        <v>400</v>
      </c>
      <c r="V299" s="201"/>
      <c r="W299" s="84"/>
    </row>
    <row r="300" spans="2:23" s="4" customFormat="1" ht="18" customHeight="1" x14ac:dyDescent="0.3">
      <c r="B300" s="78"/>
      <c r="C300" s="79"/>
      <c r="D300" s="80"/>
      <c r="E300" s="81"/>
      <c r="F300" s="81"/>
      <c r="G300" s="81"/>
      <c r="H300" s="82"/>
      <c r="I300" s="519" t="s">
        <v>207</v>
      </c>
      <c r="J300" s="342"/>
      <c r="K300" s="343"/>
      <c r="L300" s="343"/>
      <c r="M300" s="344"/>
      <c r="N300" s="343"/>
      <c r="O300" s="347"/>
      <c r="P300" s="342"/>
      <c r="Q300" s="362"/>
      <c r="R300" s="318"/>
      <c r="S300" s="318"/>
      <c r="T300" s="318"/>
      <c r="U300" s="319"/>
      <c r="V300" s="201"/>
      <c r="W300" s="84"/>
    </row>
    <row r="301" spans="2:23" s="4" customFormat="1" ht="18" customHeight="1" x14ac:dyDescent="0.3">
      <c r="B301" s="78"/>
      <c r="C301" s="79"/>
      <c r="D301" s="80"/>
      <c r="E301" s="81"/>
      <c r="F301" s="81"/>
      <c r="G301" s="81"/>
      <c r="H301" s="82"/>
      <c r="I301" s="520" t="s">
        <v>338</v>
      </c>
      <c r="J301" s="521">
        <v>2000</v>
      </c>
      <c r="K301" s="353" t="s">
        <v>269</v>
      </c>
      <c r="L301" s="354" t="s">
        <v>270</v>
      </c>
      <c r="M301" s="355">
        <v>12</v>
      </c>
      <c r="N301" s="353" t="s">
        <v>299</v>
      </c>
      <c r="O301" s="353"/>
      <c r="P301" s="352"/>
      <c r="Q301" s="386"/>
      <c r="R301" s="311"/>
      <c r="S301" s="311"/>
      <c r="T301" s="311"/>
      <c r="U301" s="304">
        <f t="shared" ref="U301:U306" si="29">J301*M301</f>
        <v>24000</v>
      </c>
      <c r="V301" s="201"/>
      <c r="W301" s="84"/>
    </row>
    <row r="302" spans="2:23" s="4" customFormat="1" ht="18" customHeight="1" x14ac:dyDescent="0.3">
      <c r="B302" s="78"/>
      <c r="C302" s="79"/>
      <c r="D302" s="80"/>
      <c r="E302" s="81"/>
      <c r="F302" s="81"/>
      <c r="G302" s="81"/>
      <c r="H302" s="82"/>
      <c r="I302" s="541" t="s">
        <v>339</v>
      </c>
      <c r="J302" s="521">
        <v>5000</v>
      </c>
      <c r="K302" s="353" t="s">
        <v>269</v>
      </c>
      <c r="L302" s="354" t="s">
        <v>270</v>
      </c>
      <c r="M302" s="355">
        <v>4</v>
      </c>
      <c r="N302" s="353" t="s">
        <v>299</v>
      </c>
      <c r="O302" s="353"/>
      <c r="P302" s="352"/>
      <c r="Q302" s="386"/>
      <c r="R302" s="311"/>
      <c r="S302" s="311"/>
      <c r="T302" s="311"/>
      <c r="U302" s="304">
        <f t="shared" si="29"/>
        <v>20000</v>
      </c>
      <c r="V302" s="201"/>
      <c r="W302" s="84"/>
    </row>
    <row r="303" spans="2:23" s="4" customFormat="1" ht="18" customHeight="1" x14ac:dyDescent="0.3">
      <c r="B303" s="78"/>
      <c r="C303" s="79"/>
      <c r="D303" s="80"/>
      <c r="E303" s="81"/>
      <c r="F303" s="81"/>
      <c r="G303" s="81"/>
      <c r="H303" s="82"/>
      <c r="I303" s="520" t="s">
        <v>340</v>
      </c>
      <c r="J303" s="352">
        <v>300</v>
      </c>
      <c r="K303" s="353" t="s">
        <v>269</v>
      </c>
      <c r="L303" s="353" t="s">
        <v>270</v>
      </c>
      <c r="M303" s="355">
        <v>12</v>
      </c>
      <c r="N303" s="353" t="s">
        <v>299</v>
      </c>
      <c r="O303" s="353"/>
      <c r="P303" s="352"/>
      <c r="Q303" s="386"/>
      <c r="R303" s="311"/>
      <c r="S303" s="311"/>
      <c r="T303" s="311"/>
      <c r="U303" s="304">
        <f t="shared" si="29"/>
        <v>3600</v>
      </c>
      <c r="V303" s="201"/>
      <c r="W303" s="84"/>
    </row>
    <row r="304" spans="2:23" s="4" customFormat="1" ht="18" customHeight="1" x14ac:dyDescent="0.3">
      <c r="B304" s="78"/>
      <c r="C304" s="79"/>
      <c r="D304" s="80"/>
      <c r="E304" s="81"/>
      <c r="F304" s="81"/>
      <c r="G304" s="81"/>
      <c r="H304" s="82"/>
      <c r="I304" s="520" t="s">
        <v>341</v>
      </c>
      <c r="J304" s="521">
        <v>240</v>
      </c>
      <c r="K304" s="353" t="s">
        <v>269</v>
      </c>
      <c r="L304" s="354" t="s">
        <v>270</v>
      </c>
      <c r="M304" s="355">
        <v>12</v>
      </c>
      <c r="N304" s="353" t="s">
        <v>299</v>
      </c>
      <c r="O304" s="353"/>
      <c r="P304" s="352"/>
      <c r="Q304" s="386"/>
      <c r="R304" s="311"/>
      <c r="S304" s="311"/>
      <c r="T304" s="311"/>
      <c r="U304" s="304">
        <f t="shared" si="29"/>
        <v>2880</v>
      </c>
      <c r="V304" s="201"/>
      <c r="W304" s="84"/>
    </row>
    <row r="305" spans="2:24" s="4" customFormat="1" ht="18" customHeight="1" x14ac:dyDescent="0.3">
      <c r="B305" s="78"/>
      <c r="C305" s="79"/>
      <c r="D305" s="80"/>
      <c r="E305" s="81"/>
      <c r="F305" s="81"/>
      <c r="G305" s="81"/>
      <c r="H305" s="82"/>
      <c r="I305" s="351" t="s">
        <v>342</v>
      </c>
      <c r="J305" s="352">
        <v>15000</v>
      </c>
      <c r="K305" s="353" t="s">
        <v>269</v>
      </c>
      <c r="L305" s="354" t="s">
        <v>270</v>
      </c>
      <c r="M305" s="355">
        <v>1</v>
      </c>
      <c r="N305" s="353" t="s">
        <v>299</v>
      </c>
      <c r="O305" s="354"/>
      <c r="P305" s="352"/>
      <c r="Q305" s="386"/>
      <c r="R305" s="311"/>
      <c r="S305" s="311"/>
      <c r="T305" s="311"/>
      <c r="U305" s="304">
        <f t="shared" si="29"/>
        <v>15000</v>
      </c>
      <c r="V305" s="201"/>
      <c r="W305" s="84"/>
    </row>
    <row r="306" spans="2:24" s="4" customFormat="1" ht="18" customHeight="1" x14ac:dyDescent="0.3">
      <c r="B306" s="78"/>
      <c r="C306" s="79"/>
      <c r="D306" s="80"/>
      <c r="E306" s="81"/>
      <c r="F306" s="81"/>
      <c r="G306" s="81"/>
      <c r="H306" s="82"/>
      <c r="I306" s="520" t="s">
        <v>343</v>
      </c>
      <c r="J306" s="521">
        <v>10000</v>
      </c>
      <c r="K306" s="353" t="s">
        <v>269</v>
      </c>
      <c r="L306" s="353" t="s">
        <v>270</v>
      </c>
      <c r="M306" s="355">
        <v>1</v>
      </c>
      <c r="N306" s="353" t="s">
        <v>299</v>
      </c>
      <c r="O306" s="353"/>
      <c r="P306" s="352"/>
      <c r="Q306" s="386"/>
      <c r="R306" s="305"/>
      <c r="S306" s="305"/>
      <c r="T306" s="305"/>
      <c r="U306" s="304">
        <f t="shared" si="29"/>
        <v>10000</v>
      </c>
      <c r="V306" s="201"/>
      <c r="W306" s="84"/>
      <c r="X306" s="93"/>
    </row>
    <row r="307" spans="2:24" s="4" customFormat="1" ht="18" customHeight="1" x14ac:dyDescent="0.3">
      <c r="B307" s="78"/>
      <c r="C307" s="79"/>
      <c r="D307" s="80"/>
      <c r="E307" s="81"/>
      <c r="F307" s="81"/>
      <c r="G307" s="81"/>
      <c r="H307" s="82"/>
      <c r="I307" s="519" t="s">
        <v>208</v>
      </c>
      <c r="J307" s="342"/>
      <c r="K307" s="540"/>
      <c r="L307" s="540"/>
      <c r="M307" s="540"/>
      <c r="N307" s="540"/>
      <c r="O307" s="347"/>
      <c r="P307" s="342"/>
      <c r="Q307" s="362"/>
      <c r="R307" s="189"/>
      <c r="S307" s="189"/>
      <c r="T307" s="189"/>
      <c r="U307" s="65"/>
      <c r="V307" s="201"/>
      <c r="W307" s="84"/>
      <c r="X307" s="93"/>
    </row>
    <row r="308" spans="2:24" s="4" customFormat="1" ht="18" customHeight="1" x14ac:dyDescent="0.3">
      <c r="B308" s="78"/>
      <c r="C308" s="79"/>
      <c r="D308" s="80"/>
      <c r="E308" s="81"/>
      <c r="F308" s="81"/>
      <c r="G308" s="81"/>
      <c r="H308" s="82"/>
      <c r="I308" s="520" t="s">
        <v>344</v>
      </c>
      <c r="J308" s="352">
        <v>120</v>
      </c>
      <c r="K308" s="353" t="s">
        <v>269</v>
      </c>
      <c r="L308" s="353" t="s">
        <v>270</v>
      </c>
      <c r="M308" s="355">
        <v>12</v>
      </c>
      <c r="N308" s="353" t="s">
        <v>299</v>
      </c>
      <c r="O308" s="353"/>
      <c r="P308" s="352"/>
      <c r="Q308" s="386"/>
      <c r="R308" s="311"/>
      <c r="S308" s="311"/>
      <c r="T308" s="311"/>
      <c r="U308" s="304">
        <f>J308*M308</f>
        <v>1440</v>
      </c>
      <c r="V308" s="201"/>
      <c r="W308" s="84"/>
      <c r="X308" s="93"/>
    </row>
    <row r="309" spans="2:24" s="4" customFormat="1" ht="18" customHeight="1" x14ac:dyDescent="0.3">
      <c r="B309" s="78"/>
      <c r="C309" s="79"/>
      <c r="D309" s="80"/>
      <c r="E309" s="81"/>
      <c r="F309" s="81"/>
      <c r="G309" s="81"/>
      <c r="H309" s="82"/>
      <c r="I309" s="541" t="s">
        <v>345</v>
      </c>
      <c r="J309" s="352">
        <v>1000</v>
      </c>
      <c r="K309" s="353" t="s">
        <v>269</v>
      </c>
      <c r="L309" s="353" t="s">
        <v>270</v>
      </c>
      <c r="M309" s="355">
        <v>3</v>
      </c>
      <c r="N309" s="353" t="s">
        <v>299</v>
      </c>
      <c r="O309" s="353"/>
      <c r="P309" s="352"/>
      <c r="Q309" s="386"/>
      <c r="R309" s="311"/>
      <c r="S309" s="311"/>
      <c r="T309" s="311"/>
      <c r="U309" s="304">
        <f t="shared" ref="U309:U310" si="30">J309*M309</f>
        <v>3000</v>
      </c>
      <c r="V309" s="201"/>
      <c r="W309" s="84"/>
      <c r="X309" s="93"/>
    </row>
    <row r="310" spans="2:24" s="4" customFormat="1" ht="18" customHeight="1" x14ac:dyDescent="0.3">
      <c r="B310" s="78"/>
      <c r="C310" s="79"/>
      <c r="D310" s="80"/>
      <c r="E310" s="81"/>
      <c r="F310" s="81"/>
      <c r="G310" s="81"/>
      <c r="H310" s="82"/>
      <c r="I310" s="541" t="s">
        <v>346</v>
      </c>
      <c r="J310" s="521">
        <v>135</v>
      </c>
      <c r="K310" s="353" t="s">
        <v>6</v>
      </c>
      <c r="L310" s="354" t="s">
        <v>26</v>
      </c>
      <c r="M310" s="355">
        <v>4</v>
      </c>
      <c r="N310" s="353" t="s">
        <v>16</v>
      </c>
      <c r="O310" s="353"/>
      <c r="P310" s="352"/>
      <c r="Q310" s="386"/>
      <c r="R310" s="311"/>
      <c r="S310" s="311"/>
      <c r="T310" s="311"/>
      <c r="U310" s="304">
        <f t="shared" si="30"/>
        <v>540</v>
      </c>
      <c r="V310" s="201"/>
      <c r="W310" s="84"/>
      <c r="X310" s="93"/>
    </row>
    <row r="311" spans="2:24" s="4" customFormat="1" ht="18" customHeight="1" x14ac:dyDescent="0.3">
      <c r="B311" s="78"/>
      <c r="C311" s="79"/>
      <c r="D311" s="80"/>
      <c r="E311" s="81"/>
      <c r="F311" s="81"/>
      <c r="G311" s="81"/>
      <c r="H311" s="82"/>
      <c r="I311" s="519" t="s">
        <v>205</v>
      </c>
      <c r="J311" s="342"/>
      <c r="K311" s="343"/>
      <c r="L311" s="343"/>
      <c r="M311" s="344"/>
      <c r="N311" s="343"/>
      <c r="O311" s="347"/>
      <c r="P311" s="342"/>
      <c r="Q311" s="362"/>
      <c r="R311" s="318"/>
      <c r="S311" s="318"/>
      <c r="T311" s="318"/>
      <c r="U311" s="319"/>
      <c r="V311" s="205"/>
      <c r="W311" s="84"/>
      <c r="X311" s="93"/>
    </row>
    <row r="312" spans="2:24" s="4" customFormat="1" ht="18" customHeight="1" x14ac:dyDescent="0.3">
      <c r="B312" s="78"/>
      <c r="C312" s="79"/>
      <c r="D312" s="80"/>
      <c r="E312" s="81"/>
      <c r="F312" s="81"/>
      <c r="G312" s="81"/>
      <c r="H312" s="82"/>
      <c r="I312" s="520" t="s">
        <v>347</v>
      </c>
      <c r="J312" s="352">
        <v>8</v>
      </c>
      <c r="K312" s="353" t="s">
        <v>269</v>
      </c>
      <c r="L312" s="353" t="s">
        <v>270</v>
      </c>
      <c r="M312" s="355">
        <v>12</v>
      </c>
      <c r="N312" s="353" t="s">
        <v>299</v>
      </c>
      <c r="O312" s="353"/>
      <c r="P312" s="352"/>
      <c r="Q312" s="386"/>
      <c r="R312" s="311"/>
      <c r="S312" s="311"/>
      <c r="T312" s="311"/>
      <c r="U312" s="304">
        <f t="shared" ref="U312:U315" si="31">J312*M312</f>
        <v>96</v>
      </c>
      <c r="V312" s="206"/>
      <c r="W312" s="84"/>
      <c r="X312" s="93"/>
    </row>
    <row r="313" spans="2:24" s="4" customFormat="1" ht="18" customHeight="1" x14ac:dyDescent="0.3">
      <c r="B313" s="78"/>
      <c r="C313" s="79"/>
      <c r="D313" s="80"/>
      <c r="E313" s="81"/>
      <c r="F313" s="81"/>
      <c r="G313" s="81"/>
      <c r="H313" s="82"/>
      <c r="I313" s="520" t="s">
        <v>348</v>
      </c>
      <c r="J313" s="352">
        <v>25</v>
      </c>
      <c r="K313" s="353" t="s">
        <v>269</v>
      </c>
      <c r="L313" s="353" t="s">
        <v>270</v>
      </c>
      <c r="M313" s="355">
        <v>25</v>
      </c>
      <c r="N313" s="353" t="s">
        <v>299</v>
      </c>
      <c r="O313" s="353"/>
      <c r="P313" s="352"/>
      <c r="Q313" s="386"/>
      <c r="R313" s="311"/>
      <c r="S313" s="311"/>
      <c r="T313" s="311"/>
      <c r="U313" s="304">
        <f t="shared" si="31"/>
        <v>625</v>
      </c>
      <c r="V313" s="206"/>
      <c r="W313" s="84"/>
      <c r="X313" s="93"/>
    </row>
    <row r="314" spans="2:24" s="4" customFormat="1" ht="18" customHeight="1" x14ac:dyDescent="0.3">
      <c r="B314" s="78"/>
      <c r="C314" s="79"/>
      <c r="D314" s="80"/>
      <c r="E314" s="81"/>
      <c r="F314" s="81"/>
      <c r="G314" s="81"/>
      <c r="H314" s="82"/>
      <c r="I314" s="520" t="s">
        <v>431</v>
      </c>
      <c r="J314" s="352">
        <v>5000</v>
      </c>
      <c r="K314" s="353" t="s">
        <v>269</v>
      </c>
      <c r="L314" s="353" t="s">
        <v>270</v>
      </c>
      <c r="M314" s="355">
        <v>1</v>
      </c>
      <c r="N314" s="353" t="s">
        <v>299</v>
      </c>
      <c r="O314" s="353"/>
      <c r="P314" s="352"/>
      <c r="Q314" s="386"/>
      <c r="R314" s="311"/>
      <c r="S314" s="311"/>
      <c r="T314" s="311"/>
      <c r="U314" s="304">
        <f t="shared" si="31"/>
        <v>5000</v>
      </c>
      <c r="V314" s="206"/>
      <c r="W314" s="84"/>
      <c r="X314" s="93"/>
    </row>
    <row r="315" spans="2:24" s="4" customFormat="1" ht="18" customHeight="1" x14ac:dyDescent="0.3">
      <c r="B315" s="78"/>
      <c r="C315" s="79"/>
      <c r="D315" s="80"/>
      <c r="E315" s="81"/>
      <c r="F315" s="81"/>
      <c r="G315" s="81"/>
      <c r="H315" s="82"/>
      <c r="I315" s="520" t="s">
        <v>349</v>
      </c>
      <c r="J315" s="352">
        <v>300</v>
      </c>
      <c r="K315" s="353" t="s">
        <v>269</v>
      </c>
      <c r="L315" s="353" t="s">
        <v>270</v>
      </c>
      <c r="M315" s="355">
        <v>2</v>
      </c>
      <c r="N315" s="353" t="s">
        <v>299</v>
      </c>
      <c r="O315" s="353"/>
      <c r="P315" s="352"/>
      <c r="Q315" s="386"/>
      <c r="R315" s="311"/>
      <c r="S315" s="311"/>
      <c r="T315" s="311"/>
      <c r="U315" s="304">
        <f t="shared" si="31"/>
        <v>600</v>
      </c>
      <c r="V315" s="206"/>
      <c r="W315" s="84"/>
      <c r="X315" s="93"/>
    </row>
    <row r="316" spans="2:24" s="4" customFormat="1" ht="18" customHeight="1" x14ac:dyDescent="0.3">
      <c r="B316" s="39"/>
      <c r="C316" s="43"/>
      <c r="D316" s="55"/>
      <c r="E316" s="56"/>
      <c r="F316" s="56"/>
      <c r="G316" s="56"/>
      <c r="H316" s="57"/>
      <c r="I316" s="204" t="s">
        <v>143</v>
      </c>
      <c r="J316" s="296">
        <f>SUM(U317:U327)</f>
        <v>246575</v>
      </c>
      <c r="K316" s="69"/>
      <c r="L316" s="70"/>
      <c r="M316" s="71"/>
      <c r="N316" s="69"/>
      <c r="O316" s="69"/>
      <c r="P316" s="68"/>
      <c r="Q316" s="72"/>
      <c r="R316" s="189"/>
      <c r="S316" s="189"/>
      <c r="T316" s="189"/>
      <c r="U316" s="184"/>
      <c r="V316" s="66"/>
      <c r="W316" s="67"/>
      <c r="X316" s="93"/>
    </row>
    <row r="317" spans="2:24" s="4" customFormat="1" ht="18" customHeight="1" x14ac:dyDescent="0.3">
      <c r="B317" s="39"/>
      <c r="C317" s="43"/>
      <c r="D317" s="55"/>
      <c r="E317" s="56"/>
      <c r="F317" s="56"/>
      <c r="G317" s="56"/>
      <c r="H317" s="57"/>
      <c r="I317" s="520" t="s">
        <v>432</v>
      </c>
      <c r="J317" s="352">
        <v>28162</v>
      </c>
      <c r="K317" s="353" t="s">
        <v>269</v>
      </c>
      <c r="L317" s="353" t="s">
        <v>270</v>
      </c>
      <c r="M317" s="355">
        <v>12</v>
      </c>
      <c r="N317" s="353" t="s">
        <v>299</v>
      </c>
      <c r="O317" s="354" t="s">
        <v>270</v>
      </c>
      <c r="P317" s="524">
        <v>0.6</v>
      </c>
      <c r="Q317" s="525"/>
      <c r="R317" s="311"/>
      <c r="S317" s="311"/>
      <c r="T317" s="311"/>
      <c r="U317" s="304">
        <f t="shared" ref="U317:U318" si="32">ROUNDUP(J317*M317*P317,0)</f>
        <v>202767</v>
      </c>
      <c r="V317" s="66"/>
      <c r="W317" s="67"/>
      <c r="X317" s="93"/>
    </row>
    <row r="318" spans="2:24" s="4" customFormat="1" ht="18" customHeight="1" x14ac:dyDescent="0.3">
      <c r="B318" s="39"/>
      <c r="C318" s="43"/>
      <c r="D318" s="55"/>
      <c r="E318" s="56"/>
      <c r="F318" s="56"/>
      <c r="G318" s="56"/>
      <c r="H318" s="57"/>
      <c r="I318" s="520" t="s">
        <v>433</v>
      </c>
      <c r="J318" s="352">
        <v>2070</v>
      </c>
      <c r="K318" s="353" t="s">
        <v>269</v>
      </c>
      <c r="L318" s="353" t="s">
        <v>270</v>
      </c>
      <c r="M318" s="355">
        <v>12</v>
      </c>
      <c r="N318" s="353" t="s">
        <v>299</v>
      </c>
      <c r="O318" s="354" t="s">
        <v>270</v>
      </c>
      <c r="P318" s="524">
        <v>0.7</v>
      </c>
      <c r="Q318" s="525"/>
      <c r="R318" s="320"/>
      <c r="S318" s="320"/>
      <c r="T318" s="320"/>
      <c r="U318" s="304">
        <f t="shared" si="32"/>
        <v>17388</v>
      </c>
      <c r="V318" s="66"/>
      <c r="W318" s="67"/>
      <c r="X318" s="93"/>
    </row>
    <row r="319" spans="2:24" s="4" customFormat="1" ht="18" customHeight="1" x14ac:dyDescent="0.3">
      <c r="B319" s="39"/>
      <c r="C319" s="43"/>
      <c r="D319" s="55"/>
      <c r="E319" s="56"/>
      <c r="F319" s="56"/>
      <c r="G319" s="56"/>
      <c r="H319" s="57"/>
      <c r="I319" s="542" t="s">
        <v>350</v>
      </c>
      <c r="J319" s="355">
        <v>2500</v>
      </c>
      <c r="K319" s="353" t="s">
        <v>269</v>
      </c>
      <c r="L319" s="353" t="s">
        <v>270</v>
      </c>
      <c r="M319" s="352">
        <v>2</v>
      </c>
      <c r="N319" s="353" t="s">
        <v>299</v>
      </c>
      <c r="O319" s="353"/>
      <c r="P319" s="355"/>
      <c r="Q319" s="386"/>
      <c r="R319" s="320"/>
      <c r="S319" s="320"/>
      <c r="T319" s="320"/>
      <c r="U319" s="309">
        <f t="shared" ref="U319:U327" si="33">J319*M319</f>
        <v>5000</v>
      </c>
      <c r="V319" s="66"/>
      <c r="W319" s="67"/>
      <c r="X319" s="93"/>
    </row>
    <row r="320" spans="2:24" s="4" customFormat="1" ht="18" customHeight="1" x14ac:dyDescent="0.3">
      <c r="B320" s="39"/>
      <c r="C320" s="43"/>
      <c r="D320" s="55"/>
      <c r="E320" s="56"/>
      <c r="F320" s="56"/>
      <c r="G320" s="56"/>
      <c r="H320" s="57"/>
      <c r="I320" s="542" t="s">
        <v>434</v>
      </c>
      <c r="J320" s="355">
        <v>750</v>
      </c>
      <c r="K320" s="353" t="s">
        <v>269</v>
      </c>
      <c r="L320" s="353" t="s">
        <v>270</v>
      </c>
      <c r="M320" s="352">
        <v>2</v>
      </c>
      <c r="N320" s="353" t="s">
        <v>299</v>
      </c>
      <c r="O320" s="353"/>
      <c r="P320" s="355"/>
      <c r="Q320" s="386"/>
      <c r="R320" s="320"/>
      <c r="S320" s="320"/>
      <c r="T320" s="320"/>
      <c r="U320" s="309">
        <f t="shared" si="33"/>
        <v>1500</v>
      </c>
      <c r="V320" s="66"/>
      <c r="W320" s="67"/>
      <c r="X320" s="93"/>
    </row>
    <row r="321" spans="1:24" s="4" customFormat="1" ht="18" customHeight="1" x14ac:dyDescent="0.3">
      <c r="B321" s="39"/>
      <c r="C321" s="43"/>
      <c r="D321" s="55"/>
      <c r="E321" s="56"/>
      <c r="F321" s="56"/>
      <c r="G321" s="56"/>
      <c r="H321" s="57"/>
      <c r="I321" s="542" t="s">
        <v>472</v>
      </c>
      <c r="J321" s="355">
        <v>280</v>
      </c>
      <c r="K321" s="353" t="s">
        <v>269</v>
      </c>
      <c r="L321" s="353" t="s">
        <v>270</v>
      </c>
      <c r="M321" s="352">
        <v>2</v>
      </c>
      <c r="N321" s="353" t="s">
        <v>299</v>
      </c>
      <c r="O321" s="353"/>
      <c r="P321" s="355"/>
      <c r="Q321" s="386"/>
      <c r="R321" s="320"/>
      <c r="S321" s="320"/>
      <c r="T321" s="320"/>
      <c r="U321" s="309">
        <f t="shared" si="33"/>
        <v>560</v>
      </c>
      <c r="V321" s="66"/>
      <c r="W321" s="67"/>
      <c r="X321" s="93"/>
    </row>
    <row r="322" spans="1:24" s="4" customFormat="1" ht="18" customHeight="1" x14ac:dyDescent="0.3">
      <c r="B322" s="39"/>
      <c r="C322" s="43"/>
      <c r="D322" s="55"/>
      <c r="E322" s="56"/>
      <c r="F322" s="56"/>
      <c r="G322" s="56"/>
      <c r="H322" s="57"/>
      <c r="I322" s="542" t="s">
        <v>435</v>
      </c>
      <c r="J322" s="355">
        <v>6000</v>
      </c>
      <c r="K322" s="353" t="s">
        <v>252</v>
      </c>
      <c r="L322" s="353" t="s">
        <v>270</v>
      </c>
      <c r="M322" s="352">
        <v>2</v>
      </c>
      <c r="N322" s="353" t="s">
        <v>299</v>
      </c>
      <c r="O322" s="353"/>
      <c r="P322" s="355"/>
      <c r="Q322" s="386"/>
      <c r="R322" s="320"/>
      <c r="S322" s="320"/>
      <c r="T322" s="320"/>
      <c r="U322" s="309">
        <f t="shared" si="33"/>
        <v>12000</v>
      </c>
      <c r="V322" s="66"/>
      <c r="W322" s="67"/>
      <c r="X322" s="93"/>
    </row>
    <row r="323" spans="1:24" s="4" customFormat="1" ht="18" customHeight="1" x14ac:dyDescent="0.3">
      <c r="B323" s="39"/>
      <c r="C323" s="43"/>
      <c r="D323" s="55"/>
      <c r="E323" s="56"/>
      <c r="F323" s="56"/>
      <c r="G323" s="56"/>
      <c r="H323" s="57"/>
      <c r="I323" s="542" t="s">
        <v>351</v>
      </c>
      <c r="J323" s="355">
        <v>25</v>
      </c>
      <c r="K323" s="353" t="s">
        <v>269</v>
      </c>
      <c r="L323" s="353" t="s">
        <v>270</v>
      </c>
      <c r="M323" s="352">
        <v>12</v>
      </c>
      <c r="N323" s="353" t="s">
        <v>299</v>
      </c>
      <c r="O323" s="353"/>
      <c r="P323" s="355"/>
      <c r="Q323" s="386"/>
      <c r="R323" s="320"/>
      <c r="S323" s="320"/>
      <c r="T323" s="320"/>
      <c r="U323" s="309">
        <f t="shared" si="33"/>
        <v>300</v>
      </c>
      <c r="V323" s="66"/>
      <c r="W323" s="67"/>
      <c r="X323" s="93"/>
    </row>
    <row r="324" spans="1:24" s="86" customFormat="1" ht="18" customHeight="1" x14ac:dyDescent="0.3">
      <c r="B324" s="39"/>
      <c r="C324" s="43"/>
      <c r="D324" s="55"/>
      <c r="E324" s="56"/>
      <c r="F324" s="56"/>
      <c r="G324" s="56"/>
      <c r="H324" s="57"/>
      <c r="I324" s="542" t="s">
        <v>352</v>
      </c>
      <c r="J324" s="355">
        <v>200</v>
      </c>
      <c r="K324" s="353" t="s">
        <v>269</v>
      </c>
      <c r="L324" s="353" t="s">
        <v>270</v>
      </c>
      <c r="M324" s="352">
        <v>12</v>
      </c>
      <c r="N324" s="353" t="s">
        <v>299</v>
      </c>
      <c r="O324" s="353"/>
      <c r="P324" s="355"/>
      <c r="Q324" s="386"/>
      <c r="R324" s="305"/>
      <c r="S324" s="305"/>
      <c r="T324" s="306"/>
      <c r="U324" s="309">
        <f t="shared" si="33"/>
        <v>2400</v>
      </c>
      <c r="V324" s="66"/>
      <c r="W324" s="67"/>
      <c r="X324" s="93"/>
    </row>
    <row r="325" spans="1:24" s="86" customFormat="1" ht="18" customHeight="1" x14ac:dyDescent="0.3">
      <c r="B325" s="39"/>
      <c r="C325" s="43"/>
      <c r="D325" s="55"/>
      <c r="E325" s="56"/>
      <c r="F325" s="56"/>
      <c r="G325" s="56"/>
      <c r="H325" s="57"/>
      <c r="I325" s="542" t="s">
        <v>353</v>
      </c>
      <c r="J325" s="355">
        <v>500</v>
      </c>
      <c r="K325" s="353" t="s">
        <v>269</v>
      </c>
      <c r="L325" s="353" t="s">
        <v>270</v>
      </c>
      <c r="M325" s="352">
        <v>4</v>
      </c>
      <c r="N325" s="353" t="s">
        <v>299</v>
      </c>
      <c r="O325" s="353"/>
      <c r="P325" s="355"/>
      <c r="Q325" s="386"/>
      <c r="R325" s="317"/>
      <c r="S325" s="317"/>
      <c r="T325" s="317"/>
      <c r="U325" s="309">
        <f t="shared" si="33"/>
        <v>2000</v>
      </c>
      <c r="V325" s="66"/>
      <c r="W325" s="67"/>
      <c r="X325" s="93"/>
    </row>
    <row r="326" spans="1:24" s="4" customFormat="1" ht="18" customHeight="1" x14ac:dyDescent="0.3">
      <c r="B326" s="39"/>
      <c r="C326" s="43"/>
      <c r="D326" s="55"/>
      <c r="E326" s="56"/>
      <c r="F326" s="56"/>
      <c r="G326" s="56"/>
      <c r="H326" s="57"/>
      <c r="I326" s="520" t="s">
        <v>354</v>
      </c>
      <c r="J326" s="521">
        <v>25</v>
      </c>
      <c r="K326" s="353" t="s">
        <v>269</v>
      </c>
      <c r="L326" s="354" t="s">
        <v>270</v>
      </c>
      <c r="M326" s="355">
        <v>28</v>
      </c>
      <c r="N326" s="353" t="s">
        <v>303</v>
      </c>
      <c r="O326" s="354" t="s">
        <v>270</v>
      </c>
      <c r="P326" s="352">
        <v>2</v>
      </c>
      <c r="Q326" s="386" t="s">
        <v>256</v>
      </c>
      <c r="R326" s="305"/>
      <c r="S326" s="305"/>
      <c r="T326" s="306"/>
      <c r="U326" s="309">
        <f>J326*M326*P326</f>
        <v>1400</v>
      </c>
      <c r="V326" s="66"/>
      <c r="W326" s="67"/>
      <c r="X326" s="93"/>
    </row>
    <row r="327" spans="1:24" s="4" customFormat="1" ht="18" customHeight="1" x14ac:dyDescent="0.3">
      <c r="B327" s="39"/>
      <c r="C327" s="43"/>
      <c r="D327" s="55"/>
      <c r="E327" s="56"/>
      <c r="F327" s="56"/>
      <c r="G327" s="56"/>
      <c r="H327" s="57"/>
      <c r="I327" s="542" t="s">
        <v>355</v>
      </c>
      <c r="J327" s="355">
        <v>630</v>
      </c>
      <c r="K327" s="353" t="s">
        <v>269</v>
      </c>
      <c r="L327" s="353" t="s">
        <v>270</v>
      </c>
      <c r="M327" s="352">
        <v>2</v>
      </c>
      <c r="N327" s="353" t="s">
        <v>299</v>
      </c>
      <c r="O327" s="353"/>
      <c r="P327" s="355"/>
      <c r="Q327" s="386"/>
      <c r="R327" s="320"/>
      <c r="S327" s="320"/>
      <c r="T327" s="320"/>
      <c r="U327" s="309">
        <f t="shared" si="33"/>
        <v>1260</v>
      </c>
      <c r="V327" s="66"/>
      <c r="W327" s="67"/>
      <c r="X327" s="93"/>
    </row>
    <row r="328" spans="1:24" s="4" customFormat="1" ht="18" customHeight="1" x14ac:dyDescent="0.3">
      <c r="A328" s="4" t="s">
        <v>40</v>
      </c>
      <c r="B328" s="39"/>
      <c r="C328" s="43"/>
      <c r="D328" s="44" t="s">
        <v>209</v>
      </c>
      <c r="E328" s="45">
        <v>46877</v>
      </c>
      <c r="F328" s="45">
        <v>39993</v>
      </c>
      <c r="G328" s="45">
        <f>E328-F328</f>
        <v>6884</v>
      </c>
      <c r="H328" s="46">
        <f>SUM(U329:U359)</f>
        <v>60074</v>
      </c>
      <c r="I328" s="181" t="s">
        <v>212</v>
      </c>
      <c r="J328" s="297">
        <f>SUM(U329:U330)</f>
        <v>800</v>
      </c>
      <c r="K328" s="107"/>
      <c r="L328" s="108"/>
      <c r="M328" s="109"/>
      <c r="N328" s="107"/>
      <c r="O328" s="108"/>
      <c r="P328" s="106"/>
      <c r="Q328" s="107"/>
      <c r="R328" s="182"/>
      <c r="S328" s="182"/>
      <c r="T328" s="182"/>
      <c r="U328" s="54"/>
      <c r="V328" s="29">
        <f>H328-E328</f>
        <v>13197</v>
      </c>
      <c r="W328" s="30">
        <f>V328/E328*100</f>
        <v>28.152398830983209</v>
      </c>
      <c r="X328" s="156"/>
    </row>
    <row r="329" spans="1:24" s="4" customFormat="1" ht="18" customHeight="1" x14ac:dyDescent="0.3">
      <c r="B329" s="39"/>
      <c r="C329" s="43"/>
      <c r="D329" s="55"/>
      <c r="E329" s="56"/>
      <c r="F329" s="56"/>
      <c r="G329" s="56"/>
      <c r="H329" s="57"/>
      <c r="I329" s="498" t="s">
        <v>376</v>
      </c>
      <c r="J329" s="499">
        <v>100</v>
      </c>
      <c r="K329" s="500" t="s">
        <v>269</v>
      </c>
      <c r="L329" s="501" t="s">
        <v>270</v>
      </c>
      <c r="M329" s="502">
        <v>2</v>
      </c>
      <c r="N329" s="500" t="s">
        <v>299</v>
      </c>
      <c r="O329" s="501" t="s">
        <v>270</v>
      </c>
      <c r="P329" s="543">
        <v>4</v>
      </c>
      <c r="Q329" s="500" t="s">
        <v>303</v>
      </c>
      <c r="R329" s="311"/>
      <c r="S329" s="311"/>
      <c r="T329" s="311"/>
      <c r="U329" s="304">
        <f>J329*M329*P329</f>
        <v>800</v>
      </c>
      <c r="V329" s="124"/>
      <c r="W329" s="111"/>
    </row>
    <row r="330" spans="1:24" s="4" customFormat="1" ht="18" customHeight="1" x14ac:dyDescent="0.3">
      <c r="B330" s="39"/>
      <c r="C330" s="43"/>
      <c r="D330" s="55"/>
      <c r="E330" s="56"/>
      <c r="F330" s="56"/>
      <c r="G330" s="56"/>
      <c r="H330" s="57"/>
      <c r="I330" s="520" t="s">
        <v>377</v>
      </c>
      <c r="J330" s="513">
        <v>0</v>
      </c>
      <c r="K330" s="353" t="s">
        <v>269</v>
      </c>
      <c r="L330" s="354" t="s">
        <v>270</v>
      </c>
      <c r="M330" s="355">
        <v>0</v>
      </c>
      <c r="N330" s="353" t="s">
        <v>299</v>
      </c>
      <c r="O330" s="354"/>
      <c r="P330" s="352"/>
      <c r="Q330" s="353"/>
      <c r="R330" s="311"/>
      <c r="S330" s="311"/>
      <c r="T330" s="311"/>
      <c r="U330" s="304">
        <f>J330*M330</f>
        <v>0</v>
      </c>
      <c r="V330" s="124"/>
      <c r="W330" s="111"/>
    </row>
    <row r="331" spans="1:24" s="4" customFormat="1" ht="18" customHeight="1" x14ac:dyDescent="0.3">
      <c r="B331" s="39"/>
      <c r="C331" s="43"/>
      <c r="D331" s="55"/>
      <c r="E331" s="56"/>
      <c r="F331" s="56"/>
      <c r="G331" s="56"/>
      <c r="H331" s="57"/>
      <c r="I331" s="204" t="s">
        <v>134</v>
      </c>
      <c r="J331" s="296">
        <f>SUM(U333:U346)</f>
        <v>47534</v>
      </c>
      <c r="K331" s="69"/>
      <c r="L331" s="70"/>
      <c r="M331" s="71"/>
      <c r="N331" s="69"/>
      <c r="O331" s="70"/>
      <c r="P331" s="68"/>
      <c r="Q331" s="69"/>
      <c r="R331" s="189"/>
      <c r="S331" s="189"/>
      <c r="T331" s="189"/>
      <c r="U331" s="65"/>
      <c r="V331" s="124"/>
      <c r="W331" s="111"/>
    </row>
    <row r="332" spans="1:24" s="4" customFormat="1" ht="18" customHeight="1" x14ac:dyDescent="0.3">
      <c r="B332" s="39"/>
      <c r="C332" s="43"/>
      <c r="D332" s="55"/>
      <c r="E332" s="56"/>
      <c r="F332" s="56"/>
      <c r="G332" s="56"/>
      <c r="H332" s="57"/>
      <c r="I332" s="188" t="s">
        <v>210</v>
      </c>
      <c r="J332" s="92"/>
      <c r="K332" s="69"/>
      <c r="L332" s="70"/>
      <c r="M332" s="71"/>
      <c r="N332" s="69"/>
      <c r="O332" s="70"/>
      <c r="P332" s="68"/>
      <c r="Q332" s="69"/>
      <c r="R332" s="189"/>
      <c r="S332" s="189"/>
      <c r="T332" s="189"/>
      <c r="U332" s="65"/>
      <c r="V332" s="124"/>
      <c r="W332" s="111"/>
    </row>
    <row r="333" spans="1:24" s="4" customFormat="1" ht="18" customHeight="1" x14ac:dyDescent="0.3">
      <c r="B333" s="39"/>
      <c r="C333" s="43"/>
      <c r="D333" s="55"/>
      <c r="E333" s="56"/>
      <c r="F333" s="56"/>
      <c r="G333" s="56"/>
      <c r="H333" s="57"/>
      <c r="I333" s="341" t="s">
        <v>211</v>
      </c>
      <c r="J333" s="504">
        <v>0</v>
      </c>
      <c r="K333" s="446" t="s">
        <v>6</v>
      </c>
      <c r="L333" s="447" t="s">
        <v>26</v>
      </c>
      <c r="M333" s="448"/>
      <c r="N333" s="446" t="s">
        <v>16</v>
      </c>
      <c r="O333" s="447"/>
      <c r="P333" s="445"/>
      <c r="Q333" s="446"/>
      <c r="R333" s="291"/>
      <c r="S333" s="291"/>
      <c r="T333" s="291"/>
      <c r="U333" s="294">
        <f>J333*M333</f>
        <v>0</v>
      </c>
      <c r="V333" s="66"/>
      <c r="W333" s="67"/>
    </row>
    <row r="334" spans="1:24" s="4" customFormat="1" ht="18" customHeight="1" x14ac:dyDescent="0.3">
      <c r="B334" s="39"/>
      <c r="C334" s="43"/>
      <c r="D334" s="55"/>
      <c r="E334" s="56"/>
      <c r="F334" s="56"/>
      <c r="G334" s="56"/>
      <c r="H334" s="57"/>
      <c r="I334" s="188" t="s">
        <v>215</v>
      </c>
      <c r="J334" s="92"/>
      <c r="K334" s="69"/>
      <c r="L334" s="70"/>
      <c r="M334" s="71"/>
      <c r="N334" s="69"/>
      <c r="O334" s="70"/>
      <c r="P334" s="68"/>
      <c r="Q334" s="69"/>
      <c r="R334" s="189"/>
      <c r="S334" s="189"/>
      <c r="T334" s="189"/>
      <c r="U334" s="65"/>
      <c r="V334" s="66"/>
      <c r="W334" s="67"/>
      <c r="X334" s="207"/>
    </row>
    <row r="335" spans="1:24" s="4" customFormat="1" ht="18" customHeight="1" x14ac:dyDescent="0.3">
      <c r="B335" s="39"/>
      <c r="C335" s="43"/>
      <c r="D335" s="55"/>
      <c r="E335" s="56"/>
      <c r="F335" s="56"/>
      <c r="G335" s="56"/>
      <c r="H335" s="57"/>
      <c r="I335" s="498" t="s">
        <v>378</v>
      </c>
      <c r="J335" s="499">
        <v>2264</v>
      </c>
      <c r="K335" s="500" t="s">
        <v>269</v>
      </c>
      <c r="L335" s="501" t="s">
        <v>270</v>
      </c>
      <c r="M335" s="502">
        <v>1</v>
      </c>
      <c r="N335" s="500" t="s">
        <v>299</v>
      </c>
      <c r="O335" s="501"/>
      <c r="P335" s="543"/>
      <c r="Q335" s="500"/>
      <c r="R335" s="321"/>
      <c r="S335" s="321"/>
      <c r="T335" s="321"/>
      <c r="U335" s="322">
        <f t="shared" ref="U335:U343" si="34">J335*M335</f>
        <v>2264</v>
      </c>
      <c r="V335" s="66"/>
      <c r="W335" s="67"/>
      <c r="X335" s="207"/>
    </row>
    <row r="336" spans="1:24" s="4" customFormat="1" ht="18" customHeight="1" x14ac:dyDescent="0.3">
      <c r="B336" s="39"/>
      <c r="C336" s="43"/>
      <c r="D336" s="55"/>
      <c r="E336" s="56"/>
      <c r="F336" s="56"/>
      <c r="G336" s="56"/>
      <c r="H336" s="57"/>
      <c r="I336" s="498" t="s">
        <v>379</v>
      </c>
      <c r="J336" s="499">
        <v>500</v>
      </c>
      <c r="K336" s="500" t="s">
        <v>269</v>
      </c>
      <c r="L336" s="501" t="s">
        <v>270</v>
      </c>
      <c r="M336" s="502">
        <v>4</v>
      </c>
      <c r="N336" s="500" t="s">
        <v>299</v>
      </c>
      <c r="O336" s="501"/>
      <c r="P336" s="543"/>
      <c r="Q336" s="500"/>
      <c r="R336" s="321"/>
      <c r="S336" s="321"/>
      <c r="T336" s="321"/>
      <c r="U336" s="322">
        <f t="shared" si="34"/>
        <v>2000</v>
      </c>
      <c r="V336" s="66"/>
      <c r="W336" s="67"/>
    </row>
    <row r="337" spans="2:24" s="4" customFormat="1" ht="18" customHeight="1" x14ac:dyDescent="0.3">
      <c r="B337" s="39"/>
      <c r="C337" s="43"/>
      <c r="D337" s="55"/>
      <c r="E337" s="56"/>
      <c r="F337" s="56"/>
      <c r="G337" s="56"/>
      <c r="H337" s="57"/>
      <c r="I337" s="498" t="s">
        <v>436</v>
      </c>
      <c r="J337" s="499">
        <v>3250</v>
      </c>
      <c r="K337" s="500" t="s">
        <v>269</v>
      </c>
      <c r="L337" s="501" t="s">
        <v>270</v>
      </c>
      <c r="M337" s="502">
        <v>1</v>
      </c>
      <c r="N337" s="500" t="s">
        <v>299</v>
      </c>
      <c r="O337" s="501"/>
      <c r="P337" s="543"/>
      <c r="Q337" s="500"/>
      <c r="R337" s="321"/>
      <c r="S337" s="321"/>
      <c r="T337" s="321"/>
      <c r="U337" s="322">
        <f t="shared" si="34"/>
        <v>3250</v>
      </c>
      <c r="V337" s="66"/>
      <c r="W337" s="67"/>
    </row>
    <row r="338" spans="2:24" s="4" customFormat="1" ht="18" customHeight="1" x14ac:dyDescent="0.3">
      <c r="B338" s="39"/>
      <c r="C338" s="43"/>
      <c r="D338" s="55"/>
      <c r="E338" s="56"/>
      <c r="F338" s="56"/>
      <c r="G338" s="56"/>
      <c r="H338" s="57"/>
      <c r="I338" s="498" t="s">
        <v>380</v>
      </c>
      <c r="J338" s="499">
        <v>4420</v>
      </c>
      <c r="K338" s="500" t="s">
        <v>269</v>
      </c>
      <c r="L338" s="501" t="s">
        <v>270</v>
      </c>
      <c r="M338" s="502">
        <v>1</v>
      </c>
      <c r="N338" s="500" t="s">
        <v>299</v>
      </c>
      <c r="O338" s="501"/>
      <c r="P338" s="543"/>
      <c r="Q338" s="500"/>
      <c r="R338" s="321"/>
      <c r="S338" s="321"/>
      <c r="T338" s="321"/>
      <c r="U338" s="323">
        <f t="shared" si="34"/>
        <v>4420</v>
      </c>
      <c r="V338" s="66"/>
      <c r="W338" s="67"/>
    </row>
    <row r="339" spans="2:24" s="4" customFormat="1" ht="18" customHeight="1" x14ac:dyDescent="0.3">
      <c r="B339" s="39"/>
      <c r="C339" s="43"/>
      <c r="D339" s="55"/>
      <c r="E339" s="56"/>
      <c r="F339" s="56"/>
      <c r="G339" s="56"/>
      <c r="H339" s="57"/>
      <c r="I339" s="498" t="s">
        <v>437</v>
      </c>
      <c r="J339" s="499">
        <v>19000</v>
      </c>
      <c r="K339" s="500" t="s">
        <v>269</v>
      </c>
      <c r="L339" s="501" t="s">
        <v>270</v>
      </c>
      <c r="M339" s="502">
        <v>1</v>
      </c>
      <c r="N339" s="500" t="s">
        <v>299</v>
      </c>
      <c r="O339" s="500"/>
      <c r="P339" s="543"/>
      <c r="Q339" s="544"/>
      <c r="R339" s="321"/>
      <c r="S339" s="321"/>
      <c r="T339" s="321"/>
      <c r="U339" s="323">
        <f t="shared" si="34"/>
        <v>19000</v>
      </c>
      <c r="V339" s="66"/>
      <c r="W339" s="67"/>
    </row>
    <row r="340" spans="2:24" s="4" customFormat="1" ht="18" customHeight="1" x14ac:dyDescent="0.3">
      <c r="B340" s="39"/>
      <c r="C340" s="43"/>
      <c r="D340" s="55"/>
      <c r="E340" s="56"/>
      <c r="F340" s="56"/>
      <c r="G340" s="56"/>
      <c r="H340" s="57"/>
      <c r="I340" s="498" t="s">
        <v>381</v>
      </c>
      <c r="J340" s="499">
        <v>3500</v>
      </c>
      <c r="K340" s="500" t="s">
        <v>269</v>
      </c>
      <c r="L340" s="501" t="s">
        <v>270</v>
      </c>
      <c r="M340" s="502">
        <v>1</v>
      </c>
      <c r="N340" s="500" t="s">
        <v>299</v>
      </c>
      <c r="O340" s="500"/>
      <c r="P340" s="543"/>
      <c r="Q340" s="500"/>
      <c r="R340" s="324"/>
      <c r="S340" s="324"/>
      <c r="T340" s="325"/>
      <c r="U340" s="323">
        <f t="shared" si="34"/>
        <v>3500</v>
      </c>
      <c r="V340" s="208"/>
      <c r="W340" s="67"/>
    </row>
    <row r="341" spans="2:24" s="4" customFormat="1" ht="18" customHeight="1" x14ac:dyDescent="0.3">
      <c r="B341" s="39"/>
      <c r="C341" s="43"/>
      <c r="D341" s="55"/>
      <c r="E341" s="56"/>
      <c r="F341" s="56"/>
      <c r="G341" s="56"/>
      <c r="H341" s="57"/>
      <c r="I341" s="498" t="s">
        <v>438</v>
      </c>
      <c r="J341" s="499">
        <v>7800</v>
      </c>
      <c r="K341" s="500" t="s">
        <v>269</v>
      </c>
      <c r="L341" s="501" t="s">
        <v>270</v>
      </c>
      <c r="M341" s="502">
        <v>1</v>
      </c>
      <c r="N341" s="500" t="s">
        <v>299</v>
      </c>
      <c r="O341" s="500"/>
      <c r="P341" s="543"/>
      <c r="Q341" s="500"/>
      <c r="R341" s="321"/>
      <c r="S341" s="321"/>
      <c r="T341" s="321"/>
      <c r="U341" s="326">
        <f t="shared" si="34"/>
        <v>7800</v>
      </c>
      <c r="V341" s="66"/>
      <c r="W341" s="67"/>
    </row>
    <row r="342" spans="2:24" s="4" customFormat="1" ht="18" customHeight="1" x14ac:dyDescent="0.3">
      <c r="B342" s="39"/>
      <c r="C342" s="43"/>
      <c r="D342" s="55"/>
      <c r="E342" s="56"/>
      <c r="F342" s="56"/>
      <c r="G342" s="56"/>
      <c r="H342" s="57"/>
      <c r="I342" s="498" t="s">
        <v>382</v>
      </c>
      <c r="J342" s="499">
        <v>1500</v>
      </c>
      <c r="K342" s="500" t="s">
        <v>269</v>
      </c>
      <c r="L342" s="501" t="s">
        <v>270</v>
      </c>
      <c r="M342" s="502">
        <v>1</v>
      </c>
      <c r="N342" s="500" t="s">
        <v>299</v>
      </c>
      <c r="O342" s="500"/>
      <c r="P342" s="543"/>
      <c r="Q342" s="500"/>
      <c r="R342" s="321"/>
      <c r="S342" s="321"/>
      <c r="T342" s="321"/>
      <c r="U342" s="326">
        <f t="shared" si="34"/>
        <v>1500</v>
      </c>
      <c r="V342" s="66"/>
      <c r="W342" s="67"/>
    </row>
    <row r="343" spans="2:24" s="4" customFormat="1" ht="18" customHeight="1" x14ac:dyDescent="0.3">
      <c r="B343" s="39"/>
      <c r="C343" s="43"/>
      <c r="D343" s="55"/>
      <c r="E343" s="56"/>
      <c r="F343" s="56"/>
      <c r="G343" s="56"/>
      <c r="H343" s="57"/>
      <c r="I343" s="498" t="s">
        <v>383</v>
      </c>
      <c r="J343" s="499">
        <v>100</v>
      </c>
      <c r="K343" s="500" t="s">
        <v>269</v>
      </c>
      <c r="L343" s="501" t="s">
        <v>270</v>
      </c>
      <c r="M343" s="502">
        <v>4</v>
      </c>
      <c r="N343" s="500" t="s">
        <v>299</v>
      </c>
      <c r="O343" s="500"/>
      <c r="P343" s="543"/>
      <c r="Q343" s="500"/>
      <c r="R343" s="321"/>
      <c r="S343" s="321"/>
      <c r="T343" s="321"/>
      <c r="U343" s="326">
        <f t="shared" si="34"/>
        <v>400</v>
      </c>
      <c r="V343" s="66"/>
      <c r="W343" s="67"/>
      <c r="X343" s="156"/>
    </row>
    <row r="344" spans="2:24" s="4" customFormat="1" ht="18" customHeight="1" x14ac:dyDescent="0.3">
      <c r="B344" s="39"/>
      <c r="C344" s="43"/>
      <c r="D344" s="55"/>
      <c r="E344" s="56"/>
      <c r="F344" s="56"/>
      <c r="G344" s="56"/>
      <c r="H344" s="57"/>
      <c r="I344" s="345" t="s">
        <v>231</v>
      </c>
      <c r="J344" s="346">
        <v>250</v>
      </c>
      <c r="K344" s="343" t="s">
        <v>6</v>
      </c>
      <c r="L344" s="347" t="s">
        <v>26</v>
      </c>
      <c r="M344" s="344">
        <v>4</v>
      </c>
      <c r="N344" s="343" t="s">
        <v>16</v>
      </c>
      <c r="O344" s="343"/>
      <c r="P344" s="342"/>
      <c r="Q344" s="362"/>
      <c r="R344" s="314"/>
      <c r="S344" s="314"/>
      <c r="T344" s="315"/>
      <c r="U344" s="316">
        <f t="shared" ref="U344" si="35">J344*M344</f>
        <v>1000</v>
      </c>
      <c r="V344" s="66"/>
      <c r="W344" s="67"/>
    </row>
    <row r="345" spans="2:24" s="4" customFormat="1" ht="18" customHeight="1" x14ac:dyDescent="0.3">
      <c r="B345" s="39"/>
      <c r="C345" s="43"/>
      <c r="D345" s="55"/>
      <c r="E345" s="56"/>
      <c r="F345" s="56"/>
      <c r="G345" s="56"/>
      <c r="H345" s="57"/>
      <c r="I345" s="519" t="s">
        <v>137</v>
      </c>
      <c r="J345" s="346"/>
      <c r="K345" s="343"/>
      <c r="L345" s="347"/>
      <c r="M345" s="344"/>
      <c r="N345" s="343"/>
      <c r="O345" s="347"/>
      <c r="P345" s="342"/>
      <c r="Q345" s="545"/>
      <c r="R345" s="60"/>
      <c r="S345" s="60"/>
      <c r="T345" s="60"/>
      <c r="U345" s="184"/>
      <c r="V345" s="66"/>
      <c r="W345" s="67"/>
    </row>
    <row r="346" spans="2:24" s="4" customFormat="1" ht="18" customHeight="1" x14ac:dyDescent="0.3">
      <c r="B346" s="39"/>
      <c r="C346" s="43"/>
      <c r="D346" s="55"/>
      <c r="E346" s="56"/>
      <c r="F346" s="56"/>
      <c r="G346" s="56"/>
      <c r="H346" s="57"/>
      <c r="I346" s="546" t="s">
        <v>384</v>
      </c>
      <c r="J346" s="547">
        <v>2400</v>
      </c>
      <c r="K346" s="531" t="s">
        <v>269</v>
      </c>
      <c r="L346" s="536" t="s">
        <v>270</v>
      </c>
      <c r="M346" s="532">
        <v>1</v>
      </c>
      <c r="N346" s="531" t="s">
        <v>299</v>
      </c>
      <c r="O346" s="501"/>
      <c r="P346" s="543"/>
      <c r="Q346" s="548"/>
      <c r="R346" s="324"/>
      <c r="S346" s="324"/>
      <c r="T346" s="324"/>
      <c r="U346" s="326">
        <f>J346*M346</f>
        <v>2400</v>
      </c>
      <c r="V346" s="66"/>
      <c r="W346" s="67"/>
    </row>
    <row r="347" spans="2:24" s="4" customFormat="1" ht="18" customHeight="1" x14ac:dyDescent="0.3">
      <c r="B347" s="39"/>
      <c r="C347" s="43"/>
      <c r="D347" s="55"/>
      <c r="E347" s="56"/>
      <c r="F347" s="56"/>
      <c r="G347" s="56"/>
      <c r="H347" s="57"/>
      <c r="I347" s="204" t="s">
        <v>214</v>
      </c>
      <c r="J347" s="296">
        <f>SUM(U349:U359)</f>
        <v>11740</v>
      </c>
      <c r="K347" s="69"/>
      <c r="L347" s="70"/>
      <c r="M347" s="71"/>
      <c r="N347" s="69"/>
      <c r="O347" s="70"/>
      <c r="P347" s="68"/>
      <c r="Q347" s="209"/>
      <c r="R347" s="60"/>
      <c r="S347" s="60"/>
      <c r="T347" s="60"/>
      <c r="U347" s="63"/>
      <c r="V347" s="66"/>
      <c r="W347" s="67"/>
    </row>
    <row r="348" spans="2:24" s="4" customFormat="1" ht="18" customHeight="1" x14ac:dyDescent="0.3">
      <c r="B348" s="39"/>
      <c r="C348" s="43"/>
      <c r="D348" s="55"/>
      <c r="E348" s="56"/>
      <c r="F348" s="56"/>
      <c r="G348" s="56"/>
      <c r="H348" s="57"/>
      <c r="I348" s="188" t="s">
        <v>247</v>
      </c>
      <c r="J348" s="92"/>
      <c r="K348" s="69"/>
      <c r="L348" s="70"/>
      <c r="M348" s="71"/>
      <c r="N348" s="69"/>
      <c r="O348" s="70"/>
      <c r="P348" s="68"/>
      <c r="Q348" s="209"/>
      <c r="R348" s="60"/>
      <c r="S348" s="60"/>
      <c r="T348" s="60"/>
      <c r="U348" s="63"/>
      <c r="V348" s="66"/>
      <c r="W348" s="67"/>
    </row>
    <row r="349" spans="2:24" s="4" customFormat="1" ht="18" customHeight="1" x14ac:dyDescent="0.3">
      <c r="B349" s="39"/>
      <c r="C349" s="43"/>
      <c r="D349" s="55"/>
      <c r="E349" s="56"/>
      <c r="F349" s="56"/>
      <c r="G349" s="56"/>
      <c r="H349" s="57"/>
      <c r="I349" s="498" t="s">
        <v>439</v>
      </c>
      <c r="J349" s="499">
        <v>300</v>
      </c>
      <c r="K349" s="500" t="s">
        <v>269</v>
      </c>
      <c r="L349" s="501" t="s">
        <v>270</v>
      </c>
      <c r="M349" s="502">
        <v>2</v>
      </c>
      <c r="N349" s="500" t="s">
        <v>299</v>
      </c>
      <c r="O349" s="500"/>
      <c r="P349" s="543"/>
      <c r="Q349" s="548"/>
      <c r="R349" s="549"/>
      <c r="S349" s="549"/>
      <c r="T349" s="549"/>
      <c r="U349" s="550">
        <f>J349*M349</f>
        <v>600</v>
      </c>
      <c r="V349" s="66"/>
      <c r="W349" s="67"/>
    </row>
    <row r="350" spans="2:24" s="4" customFormat="1" ht="18" customHeight="1" x14ac:dyDescent="0.3">
      <c r="B350" s="39"/>
      <c r="C350" s="43"/>
      <c r="D350" s="55"/>
      <c r="E350" s="56"/>
      <c r="F350" s="56"/>
      <c r="G350" s="56"/>
      <c r="H350" s="57"/>
      <c r="I350" s="498" t="s">
        <v>440</v>
      </c>
      <c r="J350" s="499">
        <v>120</v>
      </c>
      <c r="K350" s="500" t="s">
        <v>269</v>
      </c>
      <c r="L350" s="501" t="s">
        <v>270</v>
      </c>
      <c r="M350" s="502">
        <v>1</v>
      </c>
      <c r="N350" s="500" t="s">
        <v>299</v>
      </c>
      <c r="O350" s="500"/>
      <c r="P350" s="543"/>
      <c r="Q350" s="548"/>
      <c r="R350" s="549"/>
      <c r="S350" s="549"/>
      <c r="T350" s="549"/>
      <c r="U350" s="550">
        <f>J350*M350</f>
        <v>120</v>
      </c>
      <c r="V350" s="66"/>
      <c r="W350" s="67"/>
    </row>
    <row r="351" spans="2:24" s="4" customFormat="1" ht="18" customHeight="1" x14ac:dyDescent="0.3">
      <c r="B351" s="39"/>
      <c r="C351" s="43"/>
      <c r="D351" s="55"/>
      <c r="E351" s="56"/>
      <c r="F351" s="56"/>
      <c r="G351" s="56"/>
      <c r="H351" s="57"/>
      <c r="I351" s="551" t="s">
        <v>385</v>
      </c>
      <c r="J351" s="499">
        <v>30</v>
      </c>
      <c r="K351" s="500" t="s">
        <v>269</v>
      </c>
      <c r="L351" s="501" t="s">
        <v>270</v>
      </c>
      <c r="M351" s="502">
        <v>1</v>
      </c>
      <c r="N351" s="500" t="s">
        <v>299</v>
      </c>
      <c r="O351" s="500" t="s">
        <v>270</v>
      </c>
      <c r="P351" s="543">
        <v>50</v>
      </c>
      <c r="Q351" s="548" t="s">
        <v>303</v>
      </c>
      <c r="R351" s="549"/>
      <c r="S351" s="549"/>
      <c r="T351" s="549"/>
      <c r="U351" s="550">
        <f>J351*M351*P351</f>
        <v>1500</v>
      </c>
      <c r="V351" s="66"/>
      <c r="W351" s="67"/>
    </row>
    <row r="352" spans="2:24" s="4" customFormat="1" ht="18" customHeight="1" x14ac:dyDescent="0.3">
      <c r="B352" s="39"/>
      <c r="C352" s="43"/>
      <c r="D352" s="55"/>
      <c r="E352" s="56"/>
      <c r="F352" s="56"/>
      <c r="G352" s="56"/>
      <c r="H352" s="57"/>
      <c r="I352" s="551" t="s">
        <v>473</v>
      </c>
      <c r="J352" s="499">
        <v>5000</v>
      </c>
      <c r="K352" s="500" t="s">
        <v>269</v>
      </c>
      <c r="L352" s="501" t="s">
        <v>270</v>
      </c>
      <c r="M352" s="502">
        <v>1</v>
      </c>
      <c r="N352" s="500" t="s">
        <v>299</v>
      </c>
      <c r="O352" s="500"/>
      <c r="P352" s="543"/>
      <c r="Q352" s="544"/>
      <c r="R352" s="549"/>
      <c r="S352" s="549"/>
      <c r="T352" s="552"/>
      <c r="U352" s="550">
        <f>J352*M352</f>
        <v>5000</v>
      </c>
      <c r="V352" s="208"/>
      <c r="W352" s="67"/>
    </row>
    <row r="353" spans="2:24" s="4" customFormat="1" ht="18" customHeight="1" x14ac:dyDescent="0.3">
      <c r="B353" s="39"/>
      <c r="C353" s="43"/>
      <c r="D353" s="55"/>
      <c r="E353" s="56"/>
      <c r="F353" s="56"/>
      <c r="G353" s="56"/>
      <c r="H353" s="57"/>
      <c r="I353" s="519" t="s">
        <v>213</v>
      </c>
      <c r="J353" s="346"/>
      <c r="K353" s="343"/>
      <c r="L353" s="347"/>
      <c r="M353" s="344"/>
      <c r="N353" s="343"/>
      <c r="O353" s="343"/>
      <c r="P353" s="342"/>
      <c r="Q353" s="343"/>
      <c r="R353" s="451"/>
      <c r="S353" s="451"/>
      <c r="T353" s="553"/>
      <c r="U353" s="554"/>
      <c r="V353" s="208"/>
      <c r="W353" s="67"/>
    </row>
    <row r="354" spans="2:24" s="4" customFormat="1" ht="18" customHeight="1" x14ac:dyDescent="0.3">
      <c r="B354" s="39"/>
      <c r="C354" s="43"/>
      <c r="D354" s="55"/>
      <c r="E354" s="56"/>
      <c r="F354" s="56"/>
      <c r="G354" s="56"/>
      <c r="H354" s="57"/>
      <c r="I354" s="341" t="s">
        <v>245</v>
      </c>
      <c r="J354" s="504">
        <v>50</v>
      </c>
      <c r="K354" s="446" t="s">
        <v>6</v>
      </c>
      <c r="L354" s="447" t="s">
        <v>26</v>
      </c>
      <c r="M354" s="448">
        <v>12</v>
      </c>
      <c r="N354" s="446" t="s">
        <v>16</v>
      </c>
      <c r="O354" s="447"/>
      <c r="P354" s="445"/>
      <c r="Q354" s="555"/>
      <c r="R354" s="556"/>
      <c r="S354" s="556"/>
      <c r="T354" s="556"/>
      <c r="U354" s="466">
        <f>J354*M354</f>
        <v>600</v>
      </c>
      <c r="V354" s="66"/>
      <c r="W354" s="67"/>
    </row>
    <row r="355" spans="2:24" s="4" customFormat="1" ht="18" customHeight="1" x14ac:dyDescent="0.3">
      <c r="B355" s="39"/>
      <c r="C355" s="43"/>
      <c r="D355" s="55"/>
      <c r="E355" s="56"/>
      <c r="F355" s="56"/>
      <c r="G355" s="56"/>
      <c r="H355" s="57"/>
      <c r="I355" s="341" t="s">
        <v>244</v>
      </c>
      <c r="J355" s="504">
        <v>70</v>
      </c>
      <c r="K355" s="446" t="s">
        <v>6</v>
      </c>
      <c r="L355" s="447" t="s">
        <v>26</v>
      </c>
      <c r="M355" s="448">
        <v>12</v>
      </c>
      <c r="N355" s="446" t="s">
        <v>16</v>
      </c>
      <c r="O355" s="447"/>
      <c r="P355" s="445"/>
      <c r="Q355" s="555"/>
      <c r="R355" s="556"/>
      <c r="S355" s="556"/>
      <c r="T355" s="556"/>
      <c r="U355" s="466">
        <f>J355*M355</f>
        <v>840</v>
      </c>
      <c r="V355" s="66"/>
      <c r="W355" s="67"/>
    </row>
    <row r="356" spans="2:24" s="4" customFormat="1" ht="18" customHeight="1" x14ac:dyDescent="0.3">
      <c r="B356" s="39"/>
      <c r="C356" s="43"/>
      <c r="D356" s="55"/>
      <c r="E356" s="56"/>
      <c r="F356" s="56"/>
      <c r="G356" s="56"/>
      <c r="H356" s="57"/>
      <c r="I356" s="345" t="s">
        <v>248</v>
      </c>
      <c r="J356" s="504">
        <v>90</v>
      </c>
      <c r="K356" s="446" t="s">
        <v>6</v>
      </c>
      <c r="L356" s="447" t="s">
        <v>26</v>
      </c>
      <c r="M356" s="448">
        <v>2</v>
      </c>
      <c r="N356" s="446" t="s">
        <v>16</v>
      </c>
      <c r="O356" s="446"/>
      <c r="P356" s="445"/>
      <c r="Q356" s="446"/>
      <c r="R356" s="467"/>
      <c r="S356" s="467"/>
      <c r="T356" s="557"/>
      <c r="U356" s="558">
        <f>J356*M356</f>
        <v>180</v>
      </c>
      <c r="V356" s="66"/>
      <c r="W356" s="67"/>
    </row>
    <row r="357" spans="2:24" s="4" customFormat="1" ht="18" customHeight="1" x14ac:dyDescent="0.3">
      <c r="B357" s="39"/>
      <c r="C357" s="43"/>
      <c r="D357" s="55"/>
      <c r="E357" s="56"/>
      <c r="F357" s="56"/>
      <c r="G357" s="56"/>
      <c r="H357" s="57"/>
      <c r="I357" s="345" t="s">
        <v>219</v>
      </c>
      <c r="J357" s="504">
        <v>30</v>
      </c>
      <c r="K357" s="446" t="s">
        <v>6</v>
      </c>
      <c r="L357" s="447" t="s">
        <v>26</v>
      </c>
      <c r="M357" s="448">
        <v>1</v>
      </c>
      <c r="N357" s="446" t="s">
        <v>16</v>
      </c>
      <c r="O357" s="446" t="s">
        <v>26</v>
      </c>
      <c r="P357" s="445">
        <v>50</v>
      </c>
      <c r="Q357" s="446" t="s">
        <v>25</v>
      </c>
      <c r="R357" s="467"/>
      <c r="S357" s="467"/>
      <c r="T357" s="557"/>
      <c r="U357" s="558">
        <f>J357*M357*P357</f>
        <v>1500</v>
      </c>
      <c r="V357" s="66"/>
      <c r="W357" s="67"/>
    </row>
    <row r="358" spans="2:24" s="4" customFormat="1" ht="18" customHeight="1" x14ac:dyDescent="0.3">
      <c r="B358" s="39"/>
      <c r="C358" s="43"/>
      <c r="D358" s="55"/>
      <c r="E358" s="56"/>
      <c r="F358" s="56"/>
      <c r="G358" s="56"/>
      <c r="H358" s="57"/>
      <c r="I358" s="341" t="s">
        <v>243</v>
      </c>
      <c r="J358" s="504">
        <v>3</v>
      </c>
      <c r="K358" s="446" t="s">
        <v>6</v>
      </c>
      <c r="L358" s="447" t="s">
        <v>26</v>
      </c>
      <c r="M358" s="448">
        <v>1</v>
      </c>
      <c r="N358" s="446" t="s">
        <v>16</v>
      </c>
      <c r="O358" s="446" t="s">
        <v>26</v>
      </c>
      <c r="P358" s="445">
        <v>300</v>
      </c>
      <c r="Q358" s="555" t="s">
        <v>25</v>
      </c>
      <c r="R358" s="467"/>
      <c r="S358" s="467"/>
      <c r="T358" s="557"/>
      <c r="U358" s="558">
        <f>J358*M358*P358</f>
        <v>900</v>
      </c>
      <c r="V358" s="76"/>
      <c r="W358" s="67"/>
    </row>
    <row r="359" spans="2:24" s="4" customFormat="1" ht="18" customHeight="1" x14ac:dyDescent="0.3">
      <c r="B359" s="39"/>
      <c r="C359" s="43"/>
      <c r="D359" s="55"/>
      <c r="E359" s="56"/>
      <c r="F359" s="56"/>
      <c r="G359" s="56"/>
      <c r="H359" s="57"/>
      <c r="I359" s="345" t="s">
        <v>218</v>
      </c>
      <c r="J359" s="504">
        <v>50</v>
      </c>
      <c r="K359" s="446" t="s">
        <v>6</v>
      </c>
      <c r="L359" s="447" t="s">
        <v>26</v>
      </c>
      <c r="M359" s="448">
        <v>10</v>
      </c>
      <c r="N359" s="446" t="s">
        <v>16</v>
      </c>
      <c r="O359" s="446"/>
      <c r="P359" s="445"/>
      <c r="Q359" s="446"/>
      <c r="R359" s="467"/>
      <c r="S359" s="467"/>
      <c r="T359" s="557"/>
      <c r="U359" s="558">
        <f>J359*M359</f>
        <v>500</v>
      </c>
      <c r="V359" s="76"/>
      <c r="W359" s="67"/>
    </row>
    <row r="360" spans="2:24" s="4" customFormat="1" ht="18" customHeight="1" x14ac:dyDescent="0.3">
      <c r="B360" s="31" t="s">
        <v>216</v>
      </c>
      <c r="C360" s="210"/>
      <c r="D360" s="172"/>
      <c r="E360" s="33">
        <f>E361</f>
        <v>10968</v>
      </c>
      <c r="F360" s="33">
        <f>F361</f>
        <v>27885</v>
      </c>
      <c r="G360" s="33">
        <f>G361</f>
        <v>-16917</v>
      </c>
      <c r="H360" s="33">
        <f>H361</f>
        <v>11329</v>
      </c>
      <c r="I360" s="559"/>
      <c r="J360" s="560"/>
      <c r="K360" s="561"/>
      <c r="L360" s="561"/>
      <c r="M360" s="562"/>
      <c r="N360" s="561"/>
      <c r="O360" s="561"/>
      <c r="P360" s="560"/>
      <c r="Q360" s="561"/>
      <c r="R360" s="561"/>
      <c r="S360" s="561"/>
      <c r="T360" s="563"/>
      <c r="U360" s="564"/>
      <c r="V360" s="211">
        <f>H360-E360</f>
        <v>361</v>
      </c>
      <c r="W360" s="212">
        <f>V360/E360*100</f>
        <v>3.2913931436907364</v>
      </c>
    </row>
    <row r="361" spans="2:24" s="4" customFormat="1" ht="18" customHeight="1" x14ac:dyDescent="0.3">
      <c r="B361" s="96"/>
      <c r="C361" s="40" t="s">
        <v>216</v>
      </c>
      <c r="D361" s="97"/>
      <c r="E361" s="33">
        <f>SUM(E362:E362)</f>
        <v>10968</v>
      </c>
      <c r="F361" s="33">
        <f>SUM(F362:F362)</f>
        <v>27885</v>
      </c>
      <c r="G361" s="33">
        <f>SUM(G362:G362)</f>
        <v>-16917</v>
      </c>
      <c r="H361" s="33">
        <f>H362</f>
        <v>11329</v>
      </c>
      <c r="I361" s="565"/>
      <c r="J361" s="566"/>
      <c r="K361" s="567"/>
      <c r="L361" s="567"/>
      <c r="M361" s="567"/>
      <c r="N361" s="567"/>
      <c r="O361" s="567"/>
      <c r="P361" s="566"/>
      <c r="Q361" s="567"/>
      <c r="R361" s="567"/>
      <c r="S361" s="567"/>
      <c r="T361" s="568"/>
      <c r="U361" s="569"/>
      <c r="V361" s="134">
        <f>H361-E361</f>
        <v>361</v>
      </c>
      <c r="W361" s="111">
        <f>V361/E361*100</f>
        <v>3.2913931436907364</v>
      </c>
    </row>
    <row r="362" spans="2:24" s="4" customFormat="1" ht="18" customHeight="1" x14ac:dyDescent="0.3">
      <c r="B362" s="141"/>
      <c r="C362" s="142"/>
      <c r="D362" s="213" t="s">
        <v>56</v>
      </c>
      <c r="E362" s="214">
        <v>10968</v>
      </c>
      <c r="F362" s="214">
        <v>27885</v>
      </c>
      <c r="G362" s="215">
        <f>E362-F362</f>
        <v>-16917</v>
      </c>
      <c r="H362" s="214">
        <f>SUM(U362:U362)</f>
        <v>11329</v>
      </c>
      <c r="I362" s="570" t="s">
        <v>217</v>
      </c>
      <c r="J362" s="571">
        <v>11329</v>
      </c>
      <c r="K362" s="572" t="s">
        <v>6</v>
      </c>
      <c r="L362" s="572" t="s">
        <v>26</v>
      </c>
      <c r="M362" s="573">
        <v>1</v>
      </c>
      <c r="N362" s="572" t="s">
        <v>16</v>
      </c>
      <c r="O362" s="572"/>
      <c r="P362" s="571"/>
      <c r="Q362" s="572"/>
      <c r="R362" s="574"/>
      <c r="S362" s="574"/>
      <c r="T362" s="575"/>
      <c r="U362" s="576">
        <f>J362*M362</f>
        <v>11329</v>
      </c>
      <c r="V362" s="216">
        <f>H362-E362</f>
        <v>361</v>
      </c>
      <c r="W362" s="217">
        <f>V362/E362*100</f>
        <v>3.2913931436907364</v>
      </c>
    </row>
    <row r="363" spans="2:24" s="4" customFormat="1" ht="27.75" customHeight="1" x14ac:dyDescent="0.3">
      <c r="B363" s="218"/>
      <c r="C363" s="76"/>
      <c r="D363" s="76"/>
      <c r="E363" s="150"/>
      <c r="F363" s="150" t="s">
        <v>28</v>
      </c>
      <c r="G363" s="150"/>
      <c r="H363" s="8"/>
      <c r="I363" s="9"/>
      <c r="J363" s="8"/>
      <c r="K363" s="9"/>
      <c r="L363" s="10"/>
      <c r="M363" s="11"/>
      <c r="N363" s="9"/>
      <c r="O363" s="10"/>
      <c r="P363" s="8"/>
      <c r="Q363" s="9"/>
      <c r="R363" s="9"/>
      <c r="S363" s="9"/>
      <c r="T363" s="152"/>
      <c r="U363" s="74"/>
    </row>
    <row r="364" spans="2:24" x14ac:dyDescent="0.3">
      <c r="B364" s="219"/>
      <c r="C364" s="219"/>
      <c r="D364" s="219"/>
      <c r="E364" s="220"/>
      <c r="F364" s="220"/>
      <c r="G364" s="220"/>
      <c r="H364" s="221"/>
      <c r="I364" s="222"/>
      <c r="J364" s="221"/>
      <c r="K364" s="222"/>
      <c r="L364" s="223"/>
      <c r="M364" s="224"/>
      <c r="N364" s="222"/>
      <c r="O364" s="223"/>
      <c r="P364" s="221"/>
      <c r="Q364" s="222"/>
      <c r="R364" s="222"/>
      <c r="S364" s="222"/>
      <c r="T364" s="225"/>
      <c r="U364" s="226"/>
      <c r="X364" s="4"/>
    </row>
    <row r="365" spans="2:24" x14ac:dyDescent="0.3">
      <c r="B365" s="219"/>
      <c r="C365" s="219"/>
      <c r="D365" s="219"/>
      <c r="E365" s="220"/>
      <c r="F365" s="220"/>
      <c r="G365" s="220"/>
      <c r="H365" s="221"/>
      <c r="I365" s="222"/>
      <c r="J365" s="221"/>
      <c r="K365" s="222"/>
      <c r="L365" s="223"/>
      <c r="M365" s="224"/>
      <c r="N365" s="222"/>
      <c r="O365" s="223"/>
      <c r="P365" s="221"/>
      <c r="Q365" s="222"/>
      <c r="R365" s="222"/>
      <c r="S365" s="222"/>
      <c r="T365" s="225"/>
      <c r="U365" s="226"/>
      <c r="X365" s="4"/>
    </row>
    <row r="366" spans="2:24" x14ac:dyDescent="0.3">
      <c r="B366" s="219"/>
      <c r="C366" s="219"/>
      <c r="D366" s="219"/>
      <c r="E366" s="220"/>
      <c r="F366" s="220"/>
      <c r="G366" s="220"/>
      <c r="H366" s="221"/>
      <c r="I366" s="222"/>
      <c r="J366" s="221"/>
      <c r="K366" s="222"/>
      <c r="L366" s="223"/>
      <c r="M366" s="224"/>
      <c r="N366" s="222"/>
      <c r="O366" s="223"/>
      <c r="P366" s="221"/>
      <c r="Q366" s="222"/>
      <c r="R366" s="222"/>
      <c r="S366" s="222"/>
      <c r="T366" s="225"/>
      <c r="U366" s="226"/>
      <c r="X366" s="156"/>
    </row>
    <row r="367" spans="2:24" x14ac:dyDescent="0.3">
      <c r="B367" s="219"/>
      <c r="C367" s="219"/>
      <c r="D367" s="219"/>
      <c r="E367" s="220"/>
      <c r="F367" s="220"/>
      <c r="G367" s="220"/>
      <c r="H367" s="221"/>
      <c r="I367" s="222"/>
      <c r="J367" s="221"/>
      <c r="K367" s="222"/>
      <c r="L367" s="223"/>
      <c r="M367" s="224"/>
      <c r="N367" s="222"/>
      <c r="O367" s="223"/>
      <c r="P367" s="221"/>
      <c r="Q367" s="222"/>
      <c r="R367" s="222"/>
      <c r="S367" s="222"/>
      <c r="T367" s="225"/>
      <c r="U367" s="226"/>
      <c r="X367" s="4"/>
    </row>
    <row r="368" spans="2:24" x14ac:dyDescent="0.3">
      <c r="B368" s="219"/>
      <c r="C368" s="219"/>
      <c r="D368" s="219"/>
      <c r="E368" s="220"/>
      <c r="F368" s="220"/>
      <c r="G368" s="220"/>
      <c r="H368" s="221"/>
      <c r="I368" s="222"/>
      <c r="J368" s="221"/>
      <c r="K368" s="222"/>
      <c r="L368" s="223"/>
      <c r="M368" s="224"/>
      <c r="N368" s="222"/>
      <c r="O368" s="223"/>
      <c r="P368" s="221"/>
      <c r="Q368" s="222"/>
      <c r="R368" s="222"/>
      <c r="S368" s="222"/>
      <c r="T368" s="225"/>
      <c r="U368" s="226"/>
      <c r="X368" s="4"/>
    </row>
    <row r="369" spans="2:24" x14ac:dyDescent="0.3">
      <c r="B369" s="219"/>
      <c r="C369" s="219"/>
      <c r="D369" s="219"/>
      <c r="E369" s="220"/>
      <c r="F369" s="220"/>
      <c r="G369" s="220"/>
      <c r="H369" s="221"/>
      <c r="I369" s="222"/>
      <c r="J369" s="221"/>
      <c r="K369" s="222"/>
      <c r="L369" s="223"/>
      <c r="M369" s="224"/>
      <c r="N369" s="222"/>
      <c r="O369" s="223"/>
      <c r="P369" s="221"/>
      <c r="Q369" s="222"/>
      <c r="R369" s="222"/>
      <c r="S369" s="222"/>
      <c r="T369" s="225"/>
      <c r="U369" s="226"/>
      <c r="X369" s="4"/>
    </row>
    <row r="370" spans="2:24" x14ac:dyDescent="0.3">
      <c r="B370" s="219"/>
      <c r="C370" s="219"/>
      <c r="D370" s="219"/>
      <c r="E370" s="220"/>
      <c r="F370" s="220"/>
      <c r="G370" s="220"/>
      <c r="H370" s="221"/>
      <c r="I370" s="222"/>
      <c r="J370" s="221"/>
      <c r="K370" s="222"/>
      <c r="L370" s="223"/>
      <c r="M370" s="224"/>
      <c r="N370" s="222"/>
      <c r="O370" s="223"/>
      <c r="P370" s="221"/>
      <c r="Q370" s="222"/>
      <c r="R370" s="222"/>
      <c r="S370" s="222"/>
      <c r="T370" s="225"/>
      <c r="U370" s="226"/>
      <c r="X370" s="4"/>
    </row>
    <row r="371" spans="2:24" x14ac:dyDescent="0.3">
      <c r="B371" s="219"/>
      <c r="C371" s="219"/>
      <c r="D371" s="219"/>
      <c r="E371" s="220"/>
      <c r="F371" s="220"/>
      <c r="G371" s="220"/>
      <c r="H371" s="221"/>
      <c r="I371" s="222"/>
      <c r="J371" s="221"/>
      <c r="K371" s="222"/>
      <c r="L371" s="223"/>
      <c r="M371" s="224"/>
      <c r="N371" s="222"/>
      <c r="O371" s="223"/>
      <c r="P371" s="221"/>
      <c r="Q371" s="222"/>
      <c r="R371" s="222"/>
      <c r="S371" s="222"/>
      <c r="T371" s="225"/>
      <c r="U371" s="226"/>
      <c r="X371" s="4"/>
    </row>
    <row r="372" spans="2:24" x14ac:dyDescent="0.3">
      <c r="B372" s="219"/>
      <c r="C372" s="219"/>
      <c r="D372" s="219"/>
      <c r="E372" s="220"/>
      <c r="F372" s="220"/>
      <c r="G372" s="220"/>
      <c r="H372" s="221"/>
      <c r="I372" s="222"/>
      <c r="J372" s="221"/>
      <c r="K372" s="222"/>
      <c r="L372" s="223"/>
      <c r="M372" s="224"/>
      <c r="N372" s="222"/>
      <c r="O372" s="223"/>
      <c r="P372" s="221"/>
      <c r="Q372" s="222"/>
      <c r="R372" s="222"/>
      <c r="S372" s="222"/>
      <c r="T372" s="225"/>
      <c r="U372" s="226"/>
      <c r="X372" s="4"/>
    </row>
    <row r="373" spans="2:24" x14ac:dyDescent="0.3">
      <c r="B373" s="219"/>
      <c r="C373" s="219"/>
      <c r="D373" s="219"/>
      <c r="E373" s="220"/>
      <c r="F373" s="220"/>
      <c r="G373" s="220"/>
      <c r="H373" s="221"/>
      <c r="I373" s="222"/>
      <c r="J373" s="221"/>
      <c r="K373" s="222"/>
      <c r="L373" s="223"/>
      <c r="M373" s="224"/>
      <c r="N373" s="222"/>
      <c r="O373" s="223"/>
      <c r="P373" s="221"/>
      <c r="Q373" s="222"/>
      <c r="R373" s="222"/>
      <c r="S373" s="222"/>
      <c r="T373" s="225"/>
      <c r="U373" s="226"/>
      <c r="X373" s="4"/>
    </row>
    <row r="374" spans="2:24" x14ac:dyDescent="0.3">
      <c r="B374" s="219"/>
      <c r="C374" s="219"/>
      <c r="D374" s="219"/>
      <c r="E374" s="220"/>
      <c r="F374" s="220"/>
      <c r="G374" s="220"/>
      <c r="H374" s="221"/>
      <c r="I374" s="222"/>
      <c r="J374" s="221"/>
      <c r="K374" s="222"/>
      <c r="L374" s="223"/>
      <c r="M374" s="224"/>
      <c r="N374" s="222"/>
      <c r="O374" s="223"/>
      <c r="P374" s="221"/>
      <c r="Q374" s="222"/>
      <c r="R374" s="222"/>
      <c r="S374" s="222"/>
      <c r="T374" s="225"/>
      <c r="U374" s="226"/>
    </row>
    <row r="375" spans="2:24" x14ac:dyDescent="0.3">
      <c r="B375" s="219"/>
      <c r="C375" s="219"/>
      <c r="D375" s="219"/>
      <c r="E375" s="220"/>
      <c r="F375" s="220"/>
      <c r="G375" s="220"/>
      <c r="H375" s="221"/>
      <c r="I375" s="222"/>
      <c r="J375" s="221"/>
      <c r="K375" s="222"/>
      <c r="L375" s="223"/>
      <c r="M375" s="224"/>
      <c r="N375" s="222"/>
      <c r="O375" s="223"/>
      <c r="P375" s="221"/>
      <c r="Q375" s="222"/>
      <c r="R375" s="222"/>
      <c r="S375" s="222"/>
      <c r="T375" s="225"/>
      <c r="U375" s="226"/>
    </row>
    <row r="376" spans="2:24" x14ac:dyDescent="0.3">
      <c r="B376" s="219"/>
      <c r="C376" s="219"/>
      <c r="D376" s="219"/>
      <c r="E376" s="220"/>
      <c r="F376" s="220"/>
      <c r="G376" s="220"/>
      <c r="H376" s="221"/>
      <c r="I376" s="222"/>
      <c r="J376" s="221"/>
      <c r="K376" s="222"/>
      <c r="L376" s="223"/>
      <c r="M376" s="224"/>
      <c r="N376" s="222"/>
      <c r="O376" s="223"/>
      <c r="P376" s="221"/>
      <c r="Q376" s="222"/>
      <c r="R376" s="222"/>
      <c r="S376" s="222"/>
      <c r="T376" s="225"/>
      <c r="U376" s="226"/>
    </row>
    <row r="377" spans="2:24" x14ac:dyDescent="0.3">
      <c r="B377" s="219"/>
      <c r="C377" s="219"/>
      <c r="D377" s="219"/>
      <c r="E377" s="220"/>
      <c r="F377" s="220"/>
      <c r="G377" s="220"/>
      <c r="H377" s="221"/>
      <c r="I377" s="222"/>
      <c r="J377" s="221"/>
      <c r="K377" s="222"/>
      <c r="L377" s="223"/>
      <c r="M377" s="224"/>
      <c r="N377" s="222"/>
      <c r="O377" s="223"/>
      <c r="P377" s="221"/>
      <c r="Q377" s="222"/>
      <c r="R377" s="222"/>
      <c r="S377" s="222"/>
      <c r="T377" s="225"/>
      <c r="U377" s="226"/>
    </row>
    <row r="378" spans="2:24" x14ac:dyDescent="0.3">
      <c r="B378" s="219"/>
      <c r="C378" s="219"/>
      <c r="D378" s="219"/>
      <c r="E378" s="220"/>
      <c r="F378" s="220"/>
      <c r="G378" s="220"/>
      <c r="H378" s="221"/>
      <c r="I378" s="222"/>
      <c r="J378" s="221"/>
      <c r="K378" s="222"/>
      <c r="L378" s="223"/>
      <c r="M378" s="224"/>
      <c r="N378" s="222"/>
      <c r="O378" s="223"/>
      <c r="P378" s="221"/>
      <c r="Q378" s="222"/>
      <c r="R378" s="222"/>
      <c r="S378" s="222"/>
      <c r="T378" s="225"/>
      <c r="U378" s="226"/>
    </row>
    <row r="379" spans="2:24" x14ac:dyDescent="0.3">
      <c r="B379" s="219"/>
      <c r="C379" s="219"/>
      <c r="D379" s="219"/>
      <c r="E379" s="220"/>
      <c r="F379" s="220"/>
      <c r="G379" s="220"/>
      <c r="H379" s="221"/>
      <c r="I379" s="222"/>
      <c r="J379" s="221"/>
      <c r="K379" s="222"/>
      <c r="L379" s="223"/>
      <c r="M379" s="224"/>
      <c r="N379" s="222"/>
      <c r="O379" s="223"/>
      <c r="P379" s="221"/>
      <c r="Q379" s="222"/>
      <c r="R379" s="222"/>
      <c r="S379" s="222"/>
      <c r="T379" s="225"/>
      <c r="U379" s="226"/>
    </row>
    <row r="380" spans="2:24" x14ac:dyDescent="0.3">
      <c r="B380" s="219"/>
      <c r="C380" s="219"/>
      <c r="D380" s="219"/>
      <c r="E380" s="220"/>
      <c r="F380" s="220"/>
      <c r="G380" s="220"/>
      <c r="H380" s="221"/>
      <c r="I380" s="222"/>
      <c r="J380" s="221"/>
      <c r="K380" s="222"/>
      <c r="L380" s="223"/>
      <c r="M380" s="224"/>
      <c r="N380" s="222"/>
      <c r="O380" s="223"/>
      <c r="P380" s="221"/>
      <c r="Q380" s="222"/>
      <c r="R380" s="222"/>
      <c r="S380" s="222"/>
      <c r="T380" s="225"/>
      <c r="U380" s="226"/>
    </row>
    <row r="381" spans="2:24" x14ac:dyDescent="0.3">
      <c r="B381" s="219"/>
      <c r="C381" s="219"/>
      <c r="D381" s="219"/>
      <c r="E381" s="220"/>
      <c r="F381" s="220"/>
      <c r="G381" s="220"/>
      <c r="H381" s="221"/>
      <c r="I381" s="222"/>
      <c r="J381" s="221"/>
      <c r="K381" s="222"/>
      <c r="L381" s="223"/>
      <c r="M381" s="224"/>
      <c r="N381" s="222"/>
      <c r="O381" s="223"/>
      <c r="P381" s="221"/>
      <c r="Q381" s="222"/>
      <c r="R381" s="222"/>
      <c r="S381" s="222"/>
      <c r="T381" s="225"/>
      <c r="U381" s="226"/>
    </row>
    <row r="382" spans="2:24" x14ac:dyDescent="0.3">
      <c r="B382" s="219"/>
      <c r="C382" s="219"/>
      <c r="D382" s="219"/>
      <c r="E382" s="220"/>
      <c r="F382" s="220"/>
      <c r="G382" s="220"/>
      <c r="H382" s="221"/>
      <c r="I382" s="222"/>
      <c r="J382" s="221"/>
      <c r="K382" s="222"/>
      <c r="L382" s="223"/>
      <c r="M382" s="224"/>
      <c r="N382" s="222"/>
      <c r="O382" s="223"/>
      <c r="P382" s="221"/>
      <c r="Q382" s="222"/>
      <c r="R382" s="222"/>
      <c r="S382" s="222"/>
      <c r="T382" s="225"/>
      <c r="U382" s="226"/>
    </row>
    <row r="383" spans="2:24" x14ac:dyDescent="0.3">
      <c r="B383" s="219"/>
      <c r="C383" s="219"/>
      <c r="D383" s="219"/>
      <c r="E383" s="220"/>
      <c r="F383" s="220"/>
      <c r="G383" s="220"/>
      <c r="H383" s="221"/>
      <c r="I383" s="222"/>
      <c r="J383" s="221"/>
      <c r="K383" s="222"/>
      <c r="L383" s="223"/>
      <c r="M383" s="224"/>
      <c r="N383" s="222"/>
      <c r="O383" s="223"/>
      <c r="P383" s="221"/>
      <c r="Q383" s="222"/>
      <c r="R383" s="222"/>
      <c r="S383" s="222"/>
      <c r="T383" s="225"/>
      <c r="U383" s="226"/>
    </row>
    <row r="384" spans="2:24" x14ac:dyDescent="0.3">
      <c r="B384" s="219"/>
      <c r="C384" s="219"/>
      <c r="D384" s="219"/>
      <c r="E384" s="220"/>
      <c r="F384" s="220"/>
      <c r="G384" s="220"/>
      <c r="H384" s="221"/>
      <c r="I384" s="222"/>
      <c r="J384" s="221"/>
      <c r="K384" s="222"/>
      <c r="L384" s="223"/>
      <c r="M384" s="224"/>
      <c r="N384" s="222"/>
      <c r="O384" s="223"/>
      <c r="P384" s="221"/>
      <c r="Q384" s="222"/>
      <c r="R384" s="222"/>
      <c r="S384" s="222"/>
      <c r="T384" s="225"/>
      <c r="U384" s="226"/>
    </row>
    <row r="385" spans="2:21" x14ac:dyDescent="0.3">
      <c r="B385" s="219"/>
      <c r="C385" s="219"/>
      <c r="D385" s="219"/>
      <c r="E385" s="220"/>
      <c r="F385" s="220"/>
      <c r="G385" s="220"/>
      <c r="H385" s="221"/>
      <c r="I385" s="222"/>
      <c r="J385" s="221"/>
      <c r="K385" s="222"/>
      <c r="L385" s="223"/>
      <c r="M385" s="224"/>
      <c r="N385" s="222"/>
      <c r="O385" s="223"/>
      <c r="P385" s="221"/>
      <c r="Q385" s="222"/>
      <c r="R385" s="222"/>
      <c r="S385" s="222"/>
      <c r="T385" s="225"/>
      <c r="U385" s="226"/>
    </row>
    <row r="386" spans="2:21" x14ac:dyDescent="0.3">
      <c r="B386" s="219"/>
      <c r="C386" s="219"/>
      <c r="D386" s="219"/>
      <c r="E386" s="220"/>
      <c r="F386" s="220"/>
      <c r="G386" s="220"/>
      <c r="H386" s="221"/>
      <c r="I386" s="222"/>
      <c r="J386" s="221"/>
      <c r="K386" s="222"/>
      <c r="L386" s="223"/>
      <c r="M386" s="224"/>
      <c r="N386" s="222"/>
      <c r="O386" s="223"/>
      <c r="P386" s="221"/>
      <c r="Q386" s="222"/>
      <c r="R386" s="222"/>
      <c r="S386" s="222"/>
      <c r="T386" s="225"/>
      <c r="U386" s="226"/>
    </row>
    <row r="387" spans="2:21" x14ac:dyDescent="0.3">
      <c r="B387" s="219"/>
      <c r="C387" s="219"/>
      <c r="D387" s="219"/>
      <c r="E387" s="220"/>
      <c r="F387" s="220"/>
      <c r="G387" s="220"/>
      <c r="H387" s="221"/>
      <c r="I387" s="222"/>
      <c r="J387" s="221"/>
      <c r="K387" s="222"/>
      <c r="L387" s="223"/>
      <c r="M387" s="224"/>
      <c r="N387" s="222"/>
      <c r="O387" s="223"/>
      <c r="P387" s="221"/>
      <c r="Q387" s="222"/>
      <c r="R387" s="222"/>
      <c r="S387" s="222"/>
      <c r="T387" s="225"/>
      <c r="U387" s="226"/>
    </row>
    <row r="388" spans="2:21" x14ac:dyDescent="0.3">
      <c r="B388" s="219"/>
      <c r="C388" s="219"/>
      <c r="D388" s="219"/>
      <c r="E388" s="220"/>
      <c r="F388" s="220"/>
      <c r="G388" s="220"/>
      <c r="H388" s="221"/>
      <c r="I388" s="222"/>
      <c r="J388" s="221"/>
      <c r="K388" s="222"/>
      <c r="L388" s="223"/>
      <c r="M388" s="224"/>
      <c r="N388" s="222"/>
      <c r="O388" s="223"/>
      <c r="P388" s="221"/>
      <c r="Q388" s="222"/>
      <c r="R388" s="222"/>
      <c r="S388" s="222"/>
      <c r="T388" s="225"/>
      <c r="U388" s="226"/>
    </row>
    <row r="389" spans="2:21" x14ac:dyDescent="0.3">
      <c r="B389" s="219"/>
      <c r="C389" s="219"/>
      <c r="D389" s="219"/>
      <c r="E389" s="220"/>
      <c r="F389" s="220"/>
      <c r="G389" s="220"/>
      <c r="H389" s="221"/>
      <c r="I389" s="222"/>
      <c r="J389" s="221"/>
      <c r="K389" s="222"/>
      <c r="L389" s="223"/>
      <c r="M389" s="224"/>
      <c r="N389" s="222"/>
      <c r="O389" s="223"/>
      <c r="P389" s="221"/>
      <c r="Q389" s="222"/>
      <c r="R389" s="222"/>
      <c r="S389" s="222"/>
      <c r="T389" s="225"/>
      <c r="U389" s="226"/>
    </row>
    <row r="390" spans="2:21" x14ac:dyDescent="0.3">
      <c r="B390" s="219"/>
      <c r="C390" s="219"/>
      <c r="D390" s="219"/>
      <c r="E390" s="220"/>
      <c r="F390" s="220"/>
      <c r="G390" s="220"/>
      <c r="H390" s="221"/>
      <c r="I390" s="222"/>
      <c r="J390" s="221"/>
      <c r="K390" s="222"/>
      <c r="L390" s="223"/>
      <c r="M390" s="224"/>
      <c r="N390" s="222"/>
      <c r="O390" s="223"/>
      <c r="P390" s="221"/>
      <c r="Q390" s="222"/>
      <c r="R390" s="222"/>
      <c r="S390" s="222"/>
      <c r="T390" s="225"/>
      <c r="U390" s="226"/>
    </row>
    <row r="391" spans="2:21" x14ac:dyDescent="0.3">
      <c r="B391" s="219"/>
      <c r="C391" s="219"/>
      <c r="D391" s="219"/>
      <c r="E391" s="220"/>
      <c r="F391" s="220"/>
      <c r="G391" s="220"/>
      <c r="H391" s="221"/>
      <c r="I391" s="222"/>
      <c r="J391" s="221"/>
      <c r="K391" s="222"/>
      <c r="L391" s="223"/>
      <c r="M391" s="224"/>
      <c r="N391" s="222"/>
      <c r="O391" s="223"/>
      <c r="P391" s="221"/>
      <c r="Q391" s="222"/>
      <c r="R391" s="222"/>
      <c r="S391" s="222"/>
      <c r="T391" s="225"/>
      <c r="U391" s="226"/>
    </row>
    <row r="392" spans="2:21" x14ac:dyDescent="0.3">
      <c r="B392" s="219"/>
      <c r="C392" s="219"/>
      <c r="D392" s="219"/>
      <c r="E392" s="220"/>
      <c r="F392" s="220"/>
      <c r="G392" s="220"/>
      <c r="H392" s="221"/>
      <c r="I392" s="222"/>
      <c r="J392" s="221"/>
      <c r="K392" s="222"/>
      <c r="L392" s="223"/>
      <c r="M392" s="224"/>
      <c r="N392" s="222"/>
      <c r="O392" s="223"/>
      <c r="P392" s="221"/>
      <c r="Q392" s="222"/>
      <c r="R392" s="222"/>
      <c r="S392" s="222"/>
      <c r="T392" s="225"/>
      <c r="U392" s="226"/>
    </row>
    <row r="393" spans="2:21" x14ac:dyDescent="0.3">
      <c r="B393" s="219"/>
      <c r="C393" s="219"/>
      <c r="D393" s="219"/>
      <c r="E393" s="220"/>
      <c r="F393" s="220"/>
      <c r="G393" s="220"/>
      <c r="H393" s="221"/>
      <c r="I393" s="222"/>
      <c r="J393" s="221"/>
      <c r="K393" s="222"/>
      <c r="L393" s="223"/>
      <c r="M393" s="224"/>
      <c r="N393" s="222"/>
      <c r="O393" s="223"/>
      <c r="P393" s="221"/>
      <c r="Q393" s="222"/>
      <c r="R393" s="222"/>
      <c r="S393" s="222"/>
      <c r="T393" s="225"/>
      <c r="U393" s="226"/>
    </row>
    <row r="394" spans="2:21" x14ac:dyDescent="0.3">
      <c r="B394" s="219"/>
      <c r="C394" s="219"/>
      <c r="D394" s="219"/>
      <c r="E394" s="220"/>
      <c r="F394" s="220"/>
      <c r="G394" s="220"/>
      <c r="H394" s="221"/>
      <c r="I394" s="222"/>
      <c r="J394" s="221"/>
      <c r="K394" s="222"/>
      <c r="L394" s="223"/>
      <c r="M394" s="224"/>
      <c r="N394" s="222"/>
      <c r="O394" s="223"/>
      <c r="P394" s="221"/>
      <c r="Q394" s="222"/>
      <c r="R394" s="222"/>
      <c r="S394" s="222"/>
      <c r="T394" s="225"/>
      <c r="U394" s="226"/>
    </row>
    <row r="395" spans="2:21" x14ac:dyDescent="0.3">
      <c r="B395" s="219"/>
      <c r="C395" s="219"/>
      <c r="D395" s="219"/>
      <c r="E395" s="220"/>
      <c r="F395" s="220"/>
      <c r="G395" s="220"/>
      <c r="H395" s="221"/>
      <c r="I395" s="222"/>
      <c r="J395" s="221"/>
      <c r="K395" s="222"/>
      <c r="L395" s="223"/>
      <c r="M395" s="224"/>
      <c r="N395" s="222"/>
      <c r="O395" s="223"/>
      <c r="P395" s="221"/>
      <c r="Q395" s="222"/>
      <c r="R395" s="222"/>
      <c r="S395" s="222"/>
      <c r="T395" s="225"/>
      <c r="U395" s="226"/>
    </row>
    <row r="396" spans="2:21" x14ac:dyDescent="0.3">
      <c r="B396" s="219"/>
      <c r="C396" s="219"/>
      <c r="D396" s="219"/>
      <c r="E396" s="220"/>
      <c r="F396" s="220"/>
      <c r="G396" s="220"/>
      <c r="H396" s="221"/>
      <c r="I396" s="222"/>
      <c r="J396" s="221"/>
      <c r="K396" s="222"/>
      <c r="L396" s="223"/>
      <c r="M396" s="224"/>
      <c r="N396" s="222"/>
      <c r="O396" s="223"/>
      <c r="P396" s="221"/>
      <c r="Q396" s="222"/>
      <c r="R396" s="222"/>
      <c r="S396" s="222"/>
      <c r="T396" s="225"/>
      <c r="U396" s="226"/>
    </row>
    <row r="397" spans="2:21" x14ac:dyDescent="0.3">
      <c r="B397" s="219"/>
      <c r="C397" s="219"/>
      <c r="D397" s="219"/>
      <c r="E397" s="220"/>
      <c r="F397" s="220"/>
      <c r="G397" s="220"/>
      <c r="H397" s="221"/>
      <c r="I397" s="222"/>
      <c r="J397" s="221"/>
      <c r="K397" s="222"/>
      <c r="L397" s="223"/>
      <c r="M397" s="224"/>
      <c r="N397" s="222"/>
      <c r="O397" s="223"/>
      <c r="P397" s="221"/>
      <c r="Q397" s="222"/>
      <c r="R397" s="222"/>
      <c r="S397" s="222"/>
      <c r="T397" s="225"/>
      <c r="U397" s="226"/>
    </row>
    <row r="398" spans="2:21" x14ac:dyDescent="0.3">
      <c r="B398" s="219"/>
      <c r="C398" s="219"/>
      <c r="D398" s="219"/>
      <c r="E398" s="220"/>
      <c r="F398" s="220"/>
      <c r="G398" s="220"/>
      <c r="H398" s="221"/>
      <c r="I398" s="222"/>
      <c r="J398" s="221"/>
      <c r="K398" s="222"/>
      <c r="L398" s="223"/>
      <c r="M398" s="224"/>
      <c r="N398" s="222"/>
      <c r="O398" s="223"/>
      <c r="P398" s="221"/>
      <c r="Q398" s="222"/>
      <c r="R398" s="222"/>
      <c r="S398" s="222"/>
      <c r="T398" s="225"/>
      <c r="U398" s="226"/>
    </row>
    <row r="399" spans="2:21" x14ac:dyDescent="0.3">
      <c r="B399" s="219"/>
      <c r="C399" s="219"/>
      <c r="D399" s="219"/>
      <c r="E399" s="220"/>
      <c r="F399" s="220"/>
      <c r="G399" s="220"/>
      <c r="H399" s="221"/>
      <c r="I399" s="222"/>
      <c r="J399" s="221"/>
      <c r="K399" s="222"/>
      <c r="L399" s="223"/>
      <c r="M399" s="224"/>
      <c r="N399" s="222"/>
      <c r="O399" s="223"/>
      <c r="P399" s="221"/>
      <c r="Q399" s="222"/>
      <c r="R399" s="222"/>
      <c r="S399" s="222"/>
      <c r="T399" s="225"/>
      <c r="U399" s="226"/>
    </row>
    <row r="400" spans="2:21" x14ac:dyDescent="0.3">
      <c r="B400" s="219"/>
      <c r="C400" s="219"/>
      <c r="D400" s="219"/>
      <c r="E400" s="220"/>
      <c r="F400" s="220"/>
      <c r="G400" s="220"/>
      <c r="H400" s="221"/>
      <c r="I400" s="222"/>
      <c r="J400" s="221"/>
      <c r="K400" s="222"/>
      <c r="L400" s="223"/>
      <c r="M400" s="224"/>
      <c r="N400" s="222"/>
      <c r="O400" s="223"/>
      <c r="P400" s="221"/>
      <c r="Q400" s="222"/>
      <c r="R400" s="222"/>
      <c r="S400" s="222"/>
      <c r="T400" s="225"/>
      <c r="U400" s="226"/>
    </row>
    <row r="401" spans="2:21" x14ac:dyDescent="0.3">
      <c r="B401" s="219"/>
      <c r="C401" s="219"/>
      <c r="D401" s="219"/>
      <c r="E401" s="220"/>
      <c r="F401" s="220"/>
      <c r="G401" s="220"/>
      <c r="H401" s="221"/>
      <c r="I401" s="222"/>
      <c r="J401" s="221"/>
      <c r="K401" s="222"/>
      <c r="L401" s="223"/>
      <c r="M401" s="224"/>
      <c r="N401" s="222"/>
      <c r="O401" s="223"/>
      <c r="P401" s="221"/>
      <c r="Q401" s="222"/>
      <c r="R401" s="222"/>
      <c r="S401" s="222"/>
      <c r="T401" s="225"/>
      <c r="U401" s="226"/>
    </row>
    <row r="402" spans="2:21" x14ac:dyDescent="0.3">
      <c r="B402" s="219"/>
      <c r="C402" s="219"/>
      <c r="D402" s="219"/>
      <c r="E402" s="220"/>
      <c r="F402" s="220"/>
      <c r="G402" s="220"/>
      <c r="H402" s="221"/>
      <c r="I402" s="222"/>
      <c r="J402" s="221"/>
      <c r="K402" s="222"/>
      <c r="L402" s="223"/>
      <c r="M402" s="224"/>
      <c r="N402" s="222"/>
      <c r="O402" s="223"/>
      <c r="P402" s="221"/>
      <c r="Q402" s="222"/>
      <c r="R402" s="222"/>
      <c r="S402" s="222"/>
      <c r="T402" s="225"/>
      <c r="U402" s="226"/>
    </row>
    <row r="403" spans="2:21" x14ac:dyDescent="0.3">
      <c r="B403" s="219"/>
      <c r="C403" s="219"/>
      <c r="D403" s="219"/>
      <c r="E403" s="220"/>
      <c r="F403" s="220"/>
      <c r="G403" s="220"/>
      <c r="H403" s="221"/>
      <c r="I403" s="222"/>
      <c r="J403" s="221"/>
      <c r="K403" s="222"/>
      <c r="L403" s="223"/>
      <c r="M403" s="224"/>
      <c r="N403" s="222"/>
      <c r="O403" s="223"/>
      <c r="P403" s="221"/>
      <c r="Q403" s="222"/>
      <c r="R403" s="222"/>
      <c r="S403" s="222"/>
      <c r="T403" s="225"/>
      <c r="U403" s="226"/>
    </row>
    <row r="404" spans="2:21" x14ac:dyDescent="0.3">
      <c r="B404" s="219"/>
      <c r="C404" s="219"/>
      <c r="D404" s="219"/>
      <c r="E404" s="220"/>
      <c r="F404" s="220"/>
      <c r="G404" s="220"/>
      <c r="H404" s="221"/>
      <c r="I404" s="222"/>
      <c r="J404" s="221"/>
      <c r="K404" s="222"/>
      <c r="L404" s="223"/>
      <c r="M404" s="224"/>
      <c r="N404" s="222"/>
      <c r="O404" s="223"/>
      <c r="P404" s="221"/>
      <c r="Q404" s="222"/>
      <c r="R404" s="222"/>
      <c r="S404" s="222"/>
      <c r="T404" s="225"/>
      <c r="U404" s="226"/>
    </row>
    <row r="405" spans="2:21" x14ac:dyDescent="0.3">
      <c r="B405" s="219"/>
      <c r="C405" s="219"/>
      <c r="D405" s="219"/>
      <c r="E405" s="220"/>
      <c r="F405" s="220"/>
      <c r="G405" s="220"/>
      <c r="H405" s="221"/>
      <c r="I405" s="222"/>
      <c r="J405" s="221"/>
      <c r="K405" s="222"/>
      <c r="L405" s="223"/>
      <c r="M405" s="224"/>
      <c r="N405" s="222"/>
      <c r="O405" s="223"/>
      <c r="P405" s="221"/>
      <c r="Q405" s="222"/>
      <c r="R405" s="222"/>
      <c r="S405" s="222"/>
      <c r="T405" s="225"/>
      <c r="U405" s="226"/>
    </row>
    <row r="406" spans="2:21" x14ac:dyDescent="0.3">
      <c r="B406" s="219"/>
      <c r="C406" s="219"/>
      <c r="D406" s="219"/>
      <c r="E406" s="220"/>
      <c r="F406" s="220"/>
      <c r="G406" s="220"/>
      <c r="H406" s="221"/>
      <c r="I406" s="222"/>
      <c r="J406" s="221"/>
      <c r="K406" s="222"/>
      <c r="L406" s="223"/>
      <c r="M406" s="224"/>
      <c r="N406" s="222"/>
      <c r="O406" s="223"/>
      <c r="P406" s="221"/>
      <c r="Q406" s="222"/>
      <c r="R406" s="222"/>
      <c r="S406" s="222"/>
      <c r="T406" s="225"/>
      <c r="U406" s="226"/>
    </row>
    <row r="407" spans="2:21" x14ac:dyDescent="0.3">
      <c r="B407" s="219"/>
      <c r="C407" s="219"/>
      <c r="D407" s="219"/>
      <c r="E407" s="220"/>
      <c r="F407" s="220"/>
      <c r="G407" s="220"/>
      <c r="H407" s="221"/>
      <c r="I407" s="222"/>
      <c r="J407" s="221"/>
      <c r="K407" s="222"/>
      <c r="L407" s="223"/>
      <c r="M407" s="224"/>
      <c r="N407" s="222"/>
      <c r="O407" s="223"/>
      <c r="P407" s="221"/>
      <c r="Q407" s="222"/>
      <c r="R407" s="222"/>
      <c r="S407" s="222"/>
      <c r="T407" s="225"/>
      <c r="U407" s="226"/>
    </row>
    <row r="408" spans="2:21" x14ac:dyDescent="0.3">
      <c r="B408" s="219"/>
      <c r="C408" s="219"/>
      <c r="D408" s="219"/>
      <c r="E408" s="220"/>
      <c r="F408" s="220"/>
      <c r="G408" s="220"/>
      <c r="H408" s="221"/>
      <c r="I408" s="222"/>
      <c r="J408" s="221"/>
      <c r="K408" s="222"/>
      <c r="L408" s="223"/>
      <c r="M408" s="224"/>
      <c r="N408" s="222"/>
      <c r="O408" s="223"/>
      <c r="P408" s="221"/>
      <c r="Q408" s="222"/>
      <c r="R408" s="222"/>
      <c r="S408" s="222"/>
      <c r="T408" s="225"/>
      <c r="U408" s="226"/>
    </row>
    <row r="409" spans="2:21" x14ac:dyDescent="0.3">
      <c r="B409" s="219"/>
      <c r="C409" s="219"/>
      <c r="D409" s="219"/>
      <c r="E409" s="220"/>
      <c r="F409" s="220"/>
      <c r="G409" s="220"/>
      <c r="H409" s="221"/>
      <c r="I409" s="222"/>
      <c r="J409" s="221"/>
      <c r="K409" s="222"/>
      <c r="L409" s="223"/>
      <c r="M409" s="224"/>
      <c r="N409" s="222"/>
      <c r="O409" s="223"/>
      <c r="P409" s="221"/>
      <c r="Q409" s="222"/>
      <c r="R409" s="222"/>
      <c r="S409" s="222"/>
      <c r="T409" s="225"/>
      <c r="U409" s="226"/>
    </row>
    <row r="410" spans="2:21" x14ac:dyDescent="0.3">
      <c r="B410" s="219"/>
      <c r="C410" s="219"/>
      <c r="D410" s="219"/>
      <c r="E410" s="220"/>
      <c r="F410" s="220"/>
      <c r="G410" s="220"/>
      <c r="H410" s="221"/>
      <c r="I410" s="222"/>
      <c r="J410" s="221"/>
      <c r="K410" s="222"/>
      <c r="L410" s="223"/>
      <c r="M410" s="224"/>
      <c r="N410" s="222"/>
      <c r="O410" s="223"/>
      <c r="P410" s="221"/>
      <c r="Q410" s="222"/>
      <c r="R410" s="222"/>
      <c r="S410" s="222"/>
      <c r="T410" s="225"/>
      <c r="U410" s="226"/>
    </row>
    <row r="411" spans="2:21" x14ac:dyDescent="0.3">
      <c r="B411" s="219"/>
      <c r="C411" s="219"/>
      <c r="D411" s="219"/>
      <c r="E411" s="220"/>
      <c r="F411" s="220"/>
      <c r="G411" s="220"/>
      <c r="H411" s="221"/>
      <c r="I411" s="222"/>
      <c r="J411" s="221"/>
      <c r="K411" s="222"/>
      <c r="L411" s="223"/>
      <c r="M411" s="224"/>
      <c r="N411" s="222"/>
      <c r="O411" s="223"/>
      <c r="P411" s="221"/>
      <c r="Q411" s="222"/>
      <c r="R411" s="222"/>
      <c r="S411" s="222"/>
      <c r="T411" s="225"/>
      <c r="U411" s="226"/>
    </row>
    <row r="412" spans="2:21" x14ac:dyDescent="0.3">
      <c r="B412" s="219"/>
      <c r="C412" s="219"/>
      <c r="D412" s="219"/>
      <c r="E412" s="220"/>
      <c r="F412" s="220"/>
      <c r="G412" s="220"/>
      <c r="H412" s="221"/>
      <c r="I412" s="222"/>
      <c r="J412" s="221"/>
      <c r="K412" s="222"/>
      <c r="L412" s="223"/>
      <c r="M412" s="224"/>
      <c r="N412" s="222"/>
      <c r="O412" s="223"/>
      <c r="P412" s="221"/>
      <c r="Q412" s="222"/>
      <c r="R412" s="222"/>
      <c r="S412" s="222"/>
      <c r="T412" s="225"/>
      <c r="U412" s="226"/>
    </row>
    <row r="413" spans="2:21" x14ac:dyDescent="0.3">
      <c r="B413" s="219"/>
      <c r="C413" s="219"/>
      <c r="D413" s="219"/>
      <c r="E413" s="220"/>
      <c r="F413" s="220"/>
      <c r="G413" s="220"/>
      <c r="H413" s="221"/>
      <c r="I413" s="222"/>
      <c r="J413" s="221"/>
      <c r="K413" s="222"/>
      <c r="L413" s="223"/>
      <c r="M413" s="224"/>
      <c r="N413" s="222"/>
      <c r="O413" s="223"/>
      <c r="P413" s="221"/>
      <c r="Q413" s="222"/>
      <c r="R413" s="222"/>
      <c r="S413" s="222"/>
      <c r="T413" s="225"/>
      <c r="U413" s="226"/>
    </row>
    <row r="414" spans="2:21" x14ac:dyDescent="0.3">
      <c r="B414" s="219"/>
      <c r="C414" s="219"/>
      <c r="D414" s="219"/>
      <c r="E414" s="220"/>
      <c r="F414" s="220"/>
      <c r="G414" s="220"/>
      <c r="H414" s="221"/>
      <c r="I414" s="222"/>
      <c r="J414" s="221"/>
      <c r="K414" s="222"/>
      <c r="L414" s="223"/>
      <c r="M414" s="224"/>
      <c r="N414" s="222"/>
      <c r="O414" s="223"/>
      <c r="P414" s="221"/>
      <c r="Q414" s="222"/>
      <c r="R414" s="222"/>
      <c r="S414" s="222"/>
      <c r="T414" s="225"/>
      <c r="U414" s="226"/>
    </row>
    <row r="415" spans="2:21" x14ac:dyDescent="0.3">
      <c r="B415" s="219"/>
      <c r="C415" s="219"/>
      <c r="D415" s="219"/>
      <c r="E415" s="220"/>
      <c r="F415" s="220"/>
      <c r="G415" s="220"/>
      <c r="H415" s="221"/>
      <c r="I415" s="222"/>
      <c r="J415" s="221"/>
      <c r="K415" s="222"/>
      <c r="L415" s="223"/>
      <c r="M415" s="224"/>
      <c r="N415" s="222"/>
      <c r="O415" s="223"/>
      <c r="P415" s="221"/>
      <c r="Q415" s="222"/>
      <c r="R415" s="222"/>
      <c r="S415" s="222"/>
      <c r="T415" s="225"/>
      <c r="U415" s="226"/>
    </row>
    <row r="416" spans="2:21" x14ac:dyDescent="0.3">
      <c r="B416" s="219"/>
      <c r="C416" s="219"/>
      <c r="D416" s="219"/>
      <c r="E416" s="220"/>
      <c r="F416" s="220"/>
      <c r="G416" s="220"/>
      <c r="H416" s="221"/>
      <c r="I416" s="222"/>
      <c r="J416" s="221"/>
      <c r="K416" s="222"/>
      <c r="L416" s="223"/>
      <c r="M416" s="224"/>
      <c r="N416" s="222"/>
      <c r="O416" s="223"/>
      <c r="P416" s="221"/>
      <c r="Q416" s="222"/>
      <c r="R416" s="222"/>
      <c r="S416" s="222"/>
      <c r="T416" s="225"/>
      <c r="U416" s="226"/>
    </row>
    <row r="417" spans="2:21" x14ac:dyDescent="0.3">
      <c r="B417" s="219"/>
      <c r="C417" s="219"/>
      <c r="D417" s="219"/>
      <c r="E417" s="220"/>
      <c r="F417" s="220"/>
      <c r="G417" s="220"/>
      <c r="H417" s="221"/>
      <c r="I417" s="222"/>
      <c r="J417" s="221"/>
      <c r="K417" s="222"/>
      <c r="L417" s="223"/>
      <c r="M417" s="224"/>
      <c r="N417" s="222"/>
      <c r="O417" s="223"/>
      <c r="P417" s="221"/>
      <c r="Q417" s="222"/>
      <c r="R417" s="222"/>
      <c r="S417" s="222"/>
      <c r="T417" s="225"/>
      <c r="U417" s="226"/>
    </row>
    <row r="418" spans="2:21" x14ac:dyDescent="0.3">
      <c r="B418" s="219"/>
      <c r="C418" s="219"/>
      <c r="D418" s="219"/>
      <c r="E418" s="220"/>
      <c r="F418" s="220"/>
      <c r="G418" s="220"/>
      <c r="H418" s="221"/>
      <c r="I418" s="222"/>
      <c r="J418" s="221"/>
      <c r="K418" s="222"/>
      <c r="L418" s="223"/>
      <c r="M418" s="224"/>
      <c r="N418" s="222"/>
      <c r="O418" s="223"/>
      <c r="P418" s="221"/>
      <c r="Q418" s="222"/>
      <c r="R418" s="222"/>
      <c r="S418" s="222"/>
      <c r="T418" s="225"/>
      <c r="U418" s="226"/>
    </row>
    <row r="419" spans="2:21" x14ac:dyDescent="0.3">
      <c r="B419" s="219"/>
      <c r="C419" s="219"/>
      <c r="D419" s="219"/>
      <c r="E419" s="220"/>
      <c r="F419" s="220"/>
      <c r="G419" s="220"/>
      <c r="H419" s="221"/>
      <c r="I419" s="222"/>
      <c r="J419" s="221"/>
      <c r="K419" s="222"/>
      <c r="L419" s="223"/>
      <c r="M419" s="224"/>
      <c r="N419" s="222"/>
      <c r="O419" s="223"/>
      <c r="P419" s="221"/>
      <c r="Q419" s="222"/>
      <c r="R419" s="222"/>
      <c r="S419" s="222"/>
      <c r="T419" s="225"/>
      <c r="U419" s="226"/>
    </row>
    <row r="420" spans="2:21" x14ac:dyDescent="0.3">
      <c r="B420" s="219"/>
      <c r="C420" s="219"/>
      <c r="D420" s="219"/>
      <c r="E420" s="220"/>
      <c r="F420" s="220"/>
      <c r="G420" s="220"/>
      <c r="H420" s="221"/>
      <c r="I420" s="222"/>
      <c r="J420" s="221"/>
      <c r="K420" s="222"/>
      <c r="L420" s="223"/>
      <c r="M420" s="224"/>
      <c r="N420" s="222"/>
      <c r="O420" s="223"/>
      <c r="P420" s="221"/>
      <c r="Q420" s="222"/>
      <c r="R420" s="222"/>
      <c r="S420" s="222"/>
      <c r="T420" s="225"/>
      <c r="U420" s="226"/>
    </row>
    <row r="421" spans="2:21" x14ac:dyDescent="0.3">
      <c r="B421" s="219"/>
      <c r="C421" s="219"/>
      <c r="D421" s="219"/>
      <c r="E421" s="220"/>
      <c r="F421" s="220"/>
      <c r="G421" s="220"/>
      <c r="H421" s="221"/>
      <c r="I421" s="222"/>
      <c r="J421" s="221"/>
      <c r="K421" s="222"/>
      <c r="L421" s="223"/>
      <c r="M421" s="224"/>
      <c r="N421" s="222"/>
      <c r="O421" s="223"/>
      <c r="P421" s="221"/>
      <c r="Q421" s="222"/>
      <c r="R421" s="222"/>
      <c r="S421" s="222"/>
      <c r="T421" s="225"/>
      <c r="U421" s="226"/>
    </row>
    <row r="422" spans="2:21" x14ac:dyDescent="0.3">
      <c r="B422" s="219"/>
      <c r="C422" s="219"/>
      <c r="D422" s="219"/>
      <c r="E422" s="220"/>
      <c r="F422" s="220"/>
      <c r="G422" s="220"/>
      <c r="H422" s="221"/>
      <c r="I422" s="222"/>
      <c r="J422" s="221"/>
      <c r="K422" s="222"/>
      <c r="L422" s="223"/>
      <c r="M422" s="224"/>
      <c r="N422" s="222"/>
      <c r="O422" s="223"/>
      <c r="P422" s="221"/>
      <c r="Q422" s="222"/>
      <c r="R422" s="222"/>
      <c r="S422" s="222"/>
      <c r="T422" s="225"/>
      <c r="U422" s="226"/>
    </row>
    <row r="423" spans="2:21" x14ac:dyDescent="0.3">
      <c r="B423" s="219"/>
      <c r="C423" s="219"/>
      <c r="D423" s="219"/>
      <c r="E423" s="220"/>
      <c r="F423" s="220"/>
      <c r="G423" s="220"/>
      <c r="H423" s="221"/>
      <c r="I423" s="222"/>
      <c r="J423" s="221"/>
      <c r="K423" s="222"/>
      <c r="L423" s="223"/>
      <c r="M423" s="224"/>
      <c r="N423" s="222"/>
      <c r="O423" s="223"/>
      <c r="P423" s="221"/>
      <c r="Q423" s="222"/>
      <c r="R423" s="222"/>
      <c r="S423" s="222"/>
      <c r="T423" s="225"/>
      <c r="U423" s="226"/>
    </row>
    <row r="424" spans="2:21" x14ac:dyDescent="0.3">
      <c r="B424" s="219"/>
      <c r="C424" s="219"/>
      <c r="D424" s="219"/>
      <c r="E424" s="220"/>
      <c r="F424" s="220"/>
      <c r="G424" s="220"/>
      <c r="H424" s="221"/>
      <c r="I424" s="222"/>
      <c r="J424" s="221"/>
      <c r="K424" s="222"/>
      <c r="L424" s="223"/>
      <c r="M424" s="224"/>
      <c r="N424" s="222"/>
      <c r="O424" s="223"/>
      <c r="P424" s="221"/>
      <c r="Q424" s="222"/>
      <c r="R424" s="222"/>
      <c r="S424" s="222"/>
      <c r="T424" s="225"/>
      <c r="U424" s="226"/>
    </row>
    <row r="425" spans="2:21" x14ac:dyDescent="0.3">
      <c r="B425" s="219"/>
      <c r="C425" s="219"/>
      <c r="D425" s="219"/>
      <c r="E425" s="220"/>
      <c r="F425" s="220"/>
      <c r="G425" s="220"/>
      <c r="H425" s="221"/>
      <c r="I425" s="222"/>
      <c r="J425" s="221"/>
      <c r="K425" s="222"/>
      <c r="L425" s="223"/>
      <c r="M425" s="224"/>
      <c r="N425" s="222"/>
      <c r="O425" s="223"/>
      <c r="P425" s="221"/>
      <c r="Q425" s="222"/>
      <c r="R425" s="222"/>
      <c r="S425" s="222"/>
      <c r="T425" s="225"/>
      <c r="U425" s="226"/>
    </row>
    <row r="426" spans="2:21" x14ac:dyDescent="0.3">
      <c r="B426" s="219"/>
      <c r="C426" s="219"/>
      <c r="D426" s="219"/>
      <c r="E426" s="220"/>
      <c r="F426" s="220"/>
      <c r="G426" s="220"/>
      <c r="H426" s="221"/>
      <c r="I426" s="222"/>
      <c r="J426" s="221"/>
      <c r="K426" s="222"/>
      <c r="L426" s="223"/>
      <c r="M426" s="224"/>
      <c r="N426" s="222"/>
      <c r="O426" s="223"/>
      <c r="P426" s="221"/>
      <c r="Q426" s="222"/>
      <c r="R426" s="222"/>
      <c r="S426" s="222"/>
      <c r="T426" s="225"/>
      <c r="U426" s="226"/>
    </row>
    <row r="427" spans="2:21" x14ac:dyDescent="0.3">
      <c r="B427" s="219"/>
      <c r="C427" s="219"/>
      <c r="D427" s="219"/>
      <c r="E427" s="220"/>
      <c r="F427" s="220"/>
      <c r="G427" s="220"/>
      <c r="H427" s="221"/>
      <c r="I427" s="222"/>
      <c r="J427" s="221"/>
      <c r="K427" s="222"/>
      <c r="L427" s="223"/>
      <c r="M427" s="224"/>
      <c r="N427" s="222"/>
      <c r="O427" s="223"/>
      <c r="P427" s="221"/>
      <c r="Q427" s="222"/>
      <c r="R427" s="222"/>
      <c r="S427" s="222"/>
      <c r="T427" s="225"/>
      <c r="U427" s="226"/>
    </row>
    <row r="428" spans="2:21" x14ac:dyDescent="0.3">
      <c r="B428" s="219"/>
      <c r="C428" s="219"/>
      <c r="D428" s="219"/>
      <c r="E428" s="220"/>
      <c r="F428" s="220"/>
      <c r="G428" s="220"/>
      <c r="H428" s="221"/>
      <c r="I428" s="222"/>
      <c r="J428" s="221"/>
      <c r="K428" s="222"/>
      <c r="L428" s="223"/>
      <c r="M428" s="224"/>
      <c r="N428" s="222"/>
      <c r="O428" s="223"/>
      <c r="P428" s="221"/>
      <c r="Q428" s="222"/>
      <c r="R428" s="222"/>
      <c r="S428" s="222"/>
      <c r="T428" s="225"/>
      <c r="U428" s="226"/>
    </row>
    <row r="429" spans="2:21" x14ac:dyDescent="0.3">
      <c r="B429" s="219"/>
      <c r="C429" s="219"/>
      <c r="D429" s="219"/>
      <c r="E429" s="220"/>
      <c r="F429" s="220"/>
      <c r="G429" s="220"/>
      <c r="H429" s="221"/>
      <c r="I429" s="222"/>
      <c r="J429" s="221"/>
      <c r="K429" s="222"/>
      <c r="L429" s="223"/>
      <c r="M429" s="224"/>
      <c r="N429" s="222"/>
      <c r="O429" s="223"/>
      <c r="P429" s="221"/>
      <c r="Q429" s="222"/>
      <c r="R429" s="222"/>
      <c r="S429" s="222"/>
      <c r="T429" s="225"/>
      <c r="U429" s="226"/>
    </row>
    <row r="430" spans="2:21" x14ac:dyDescent="0.3">
      <c r="B430" s="219"/>
      <c r="C430" s="219"/>
      <c r="D430" s="219"/>
      <c r="E430" s="220"/>
      <c r="F430" s="220"/>
      <c r="G430" s="220"/>
      <c r="H430" s="221"/>
      <c r="I430" s="222"/>
      <c r="J430" s="221"/>
      <c r="K430" s="222"/>
      <c r="L430" s="223"/>
      <c r="M430" s="224"/>
      <c r="N430" s="222"/>
      <c r="O430" s="223"/>
      <c r="P430" s="221"/>
      <c r="Q430" s="222"/>
      <c r="R430" s="222"/>
      <c r="S430" s="222"/>
      <c r="T430" s="225"/>
      <c r="U430" s="226"/>
    </row>
  </sheetData>
  <autoFilter ref="A1:W98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</autoFilter>
  <mergeCells count="11">
    <mergeCell ref="I141:Q141"/>
    <mergeCell ref="I148:Q148"/>
    <mergeCell ref="I195:Q195"/>
    <mergeCell ref="I196:Q196"/>
    <mergeCell ref="I209:Q209"/>
    <mergeCell ref="I104:Q104"/>
    <mergeCell ref="B1:W1"/>
    <mergeCell ref="V3:W3"/>
    <mergeCell ref="I4:U4"/>
    <mergeCell ref="I101:U101"/>
    <mergeCell ref="I102:Q102"/>
  </mergeCells>
  <phoneticPr fontId="18" type="noConversion"/>
  <pageMargins left="0.39361110329627991" right="0.15736110508441925" top="0.55111110210418701" bottom="0.19680555164813995" header="0.31486111879348755" footer="0.31486111879348755"/>
  <pageSetup paperSize="9" scale="60" orientation="portrait" r:id="rId1"/>
  <rowBreaks count="1" manualBreakCount="1">
    <brk id="99" min="1" max="2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예산총칙</vt:lpstr>
      <vt:lpstr>예산총괄표</vt:lpstr>
      <vt:lpstr>복지관</vt:lpstr>
      <vt:lpstr>복지관!Print_Area</vt:lpstr>
      <vt:lpstr>예산총괄표!Print_Area</vt:lpstr>
      <vt:lpstr>예산총칙!Print_Area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HCCSC25</dc:creator>
  <cp:lastModifiedBy>HCCSC25</cp:lastModifiedBy>
  <cp:revision>2</cp:revision>
  <cp:lastPrinted>2025-01-24T01:59:16Z</cp:lastPrinted>
  <dcterms:created xsi:type="dcterms:W3CDTF">2022-12-21T08:00:35Z</dcterms:created>
  <dcterms:modified xsi:type="dcterms:W3CDTF">2025-01-24T02:00:49Z</dcterms:modified>
  <cp:version>1100.0100.01</cp:version>
</cp:coreProperties>
</file>